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7935" activeTab="1"/>
  </bookViews>
  <sheets>
    <sheet name=" 2 ДОХОДЫ 13 " sheetId="1" r:id="rId1"/>
    <sheet name="2 РАСХОДЫ" sheetId="2" r:id="rId2"/>
    <sheet name="2 кв. дефицит" sheetId="3" r:id="rId3"/>
    <sheet name="Лист1" sheetId="4" r:id="rId4"/>
    <sheet name="Лист2" sheetId="5" r:id="rId5"/>
    <sheet name="Лист3" sheetId="6" r:id="rId6"/>
  </sheets>
  <externalReferences>
    <externalReference r:id="rId9"/>
    <externalReference r:id="rId10"/>
    <externalReference r:id="rId11"/>
  </externalReferences>
  <definedNames>
    <definedName name="_edn1" localSheetId="1">'2 РАСХОДЫ'!#REF!</definedName>
    <definedName name="_edn2" localSheetId="1">'2 РАСХОДЫ'!#REF!</definedName>
    <definedName name="_edn3" localSheetId="1">'2 РАСХОДЫ'!#REF!</definedName>
    <definedName name="_ednref1" localSheetId="1">'2 РАСХОДЫ'!#REF!</definedName>
    <definedName name="_ednref2" localSheetId="1">'2 РАСХОДЫ'!#REF!</definedName>
    <definedName name="_ednref3" localSheetId="1">'2 РАСХОДЫ'!#REF!</definedName>
    <definedName name="в" localSheetId="0">#REF!,#REF!,#REF!,#REF!</definedName>
    <definedName name="в" localSheetId="2">#REF!,#REF!,#REF!,#REF!</definedName>
    <definedName name="в" localSheetId="1">#REF!,#REF!,#REF!,#REF!</definedName>
    <definedName name="в">#REF!,#REF!,#REF!,#REF!</definedName>
    <definedName name="_xlnm.Print_Area" localSheetId="0">' 2 ДОХОДЫ 13 '!$A$1:$F$63</definedName>
    <definedName name="_xlnm.Print_Area" localSheetId="2">'2 кв. дефицит'!$A$1:$D$17</definedName>
    <definedName name="_xlnm.Print_Area" localSheetId="1">'2 РАСХОДЫ'!$A$1:$I$140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G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взносы в Совет МО (60 тыс.) и ассоциацию "Здоровые города"(10 тыс.)
</t>
        </r>
      </text>
    </comment>
    <comment ref="H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взносы в Совет МО (60 тыс.) и ассоциацию "Здоровые города"(10 тыс.)
</t>
        </r>
      </text>
    </comment>
    <comment ref="G9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103,19*9=928,71 принимаем 930,0 тыс.</t>
        </r>
      </text>
    </comment>
    <comment ref="H9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103,19*9=928,71 принимаем 930,0 тыс.</t>
        </r>
      </text>
    </comment>
  </commentList>
</comments>
</file>

<file path=xl/sharedStrings.xml><?xml version="1.0" encoding="utf-8"?>
<sst xmlns="http://schemas.openxmlformats.org/spreadsheetml/2006/main" count="661" uniqueCount="417">
  <si>
    <t>Приложение 1</t>
  </si>
  <si>
    <t>к Решению Пушкинского муниципального Совета</t>
  </si>
  <si>
    <t>ОТЧЕТ ОБ ИСПОЛНЕНИИ БЮДЖЕТА ЗА 2 КВАРТАЛ 2013 ГОДА</t>
  </si>
  <si>
    <t xml:space="preserve"> ДОХОДЫ БЮДЖЕТА МУНИЦИПАЛЬНОГО ОБРАЗОВАНИЯ ГОРОД ПУШКИН </t>
  </si>
  <si>
    <t>тыс. руб.</t>
  </si>
  <si>
    <t>№ п/п</t>
  </si>
  <si>
    <t xml:space="preserve">Код </t>
  </si>
  <si>
    <t xml:space="preserve">Наименование источника  дохода               </t>
  </si>
  <si>
    <t xml:space="preserve">Сумма </t>
  </si>
  <si>
    <t>Исполнение</t>
  </si>
  <si>
    <t>%</t>
  </si>
  <si>
    <t>ДОХОДЫ  БЮДЖЕТА -  ВСЕГО</t>
  </si>
  <si>
    <t>НАЛОГОВЫЕ И НЕНАЛОГОВЫЕ ДОХОДЫ -  ИТОГО</t>
  </si>
  <si>
    <t>НАЛОГОВЫЕ ДОХОДЫ  -  ИТОГО</t>
  </si>
  <si>
    <t>1.</t>
  </si>
  <si>
    <t>000 1 05 00000 00 0000 000</t>
  </si>
  <si>
    <t xml:space="preserve">НАЛОГИ НА СОВОКУПНЫЙ ДОХОД                        </t>
  </si>
  <si>
    <t>1.1.</t>
  </si>
  <si>
    <t>000  1 05 01000 00 0000 110</t>
  </si>
  <si>
    <t xml:space="preserve">Налог, взимаемый в связи с применением упрощенной системы налогообложения                 </t>
  </si>
  <si>
    <t>1.1.1.</t>
  </si>
  <si>
    <t>182 1 05 01011 01 0000 110</t>
  </si>
  <si>
    <t xml:space="preserve">Налог, взимаемый с налогоплательщиков, выбравших в качестве объекта налогообложения доходы  </t>
  </si>
  <si>
    <t>1.1.2.</t>
  </si>
  <si>
    <t>182 1 05 01012 01 0000 110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</si>
  <si>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2012 года) </t>
  </si>
  <si>
    <t>1.1.3.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</si>
  <si>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</si>
  <si>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</t>
  </si>
  <si>
    <t>1.1.4.</t>
  </si>
  <si>
    <t>182 1 05 01022 01 0000 110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</si>
  <si>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2012 года)                 </t>
  </si>
  <si>
    <t>1.1.5.</t>
  </si>
  <si>
    <t>182 1 05 01050 01 0000 110</t>
  </si>
  <si>
    <t>Минимальный налог, зачисляемый в бюджеты субъектов Российской Федерации</t>
  </si>
  <si>
    <t>1.2.</t>
  </si>
  <si>
    <t>182 1 05 02010 02 0000 110</t>
  </si>
  <si>
    <t xml:space="preserve">Единый налог на вмененный доход для отдельных видов деятельности </t>
  </si>
  <si>
    <t>1.3.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</si>
  <si>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</si>
  <si>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2012 года)</t>
  </si>
  <si>
    <t>2.</t>
  </si>
  <si>
    <t>000 1 06 00000 00 0000 000</t>
  </si>
  <si>
    <t xml:space="preserve">НАЛОГИ НА ИМУЩЕСТВО                               </t>
  </si>
  <si>
    <t>2.1.</t>
  </si>
  <si>
    <t>000 1 06 01000 00 0000 110</t>
  </si>
  <si>
    <t xml:space="preserve">Налоги на имущество физических лиц </t>
  </si>
  <si>
    <t>2.1.1.</t>
  </si>
  <si>
    <t>182 1 06 01010 03 0000 110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</si>
  <si>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 </t>
  </si>
  <si>
    <t>3.</t>
  </si>
  <si>
    <t>000 1 09 00000 00 0000 000</t>
  </si>
  <si>
    <t xml:space="preserve">ЗАДОЛЖЕННОСТЬ И ПЕРЕРАСЧЕТЫ ПО ОТМЕНЕННЫМ НАЛОГАМ, СБОРАМ И ИНЫМ ОБЯЗАТЕЛЬНЫМ ПЛАТЕЖАМ  </t>
  </si>
  <si>
    <t>3.1.</t>
  </si>
  <si>
    <t>000 1 09 04000 00 0000 110</t>
  </si>
  <si>
    <t>Налоги на имущество</t>
  </si>
  <si>
    <t>3.1.1.</t>
  </si>
  <si>
    <t>182 1 09 04040 01 0000 110</t>
  </si>
  <si>
    <t>Налог с имущества, переходящего в порядке наследования или дарения, в части сумм перерасчетов и погашения задолженности прошлых лет</t>
  </si>
  <si>
    <t>НЕНАЛОГОВЫЕ ДОХОДЫ  -   ИТОГО</t>
  </si>
  <si>
    <t>4.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</si>
  <si>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</si>
  <si>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</t>
  </si>
  <si>
    <t>4.1.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</si>
  <si>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</si>
  <si>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</si>
  <si>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4.1.1.</t>
  </si>
  <si>
    <t xml:space="preserve">830 1 11 05010 02 0000 120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</si>
  <si>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 Москвы и Санкт-Петербурга, а также средства от продажи права на заключение договоров аренды указанных земельных участков</t>
  </si>
  <si>
    <t>4.1.1.1.</t>
  </si>
  <si>
    <t xml:space="preserve">830 1 11 05010 02 0100 120  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</si>
  <si>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</si>
  <si>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5.</t>
  </si>
  <si>
    <t>000 1 13 00000 00 0000 000</t>
  </si>
  <si>
    <t>ДОХОДЫ ОТ ОКАЗАНИЯ ПЛАТНЫХ УСЛУГ И КОМПЕНСАЦИИ ЗАТРАТ ГОСУДАРСТВА</t>
  </si>
  <si>
    <t>5.1.</t>
  </si>
  <si>
    <t>000 1 13 02000 00 0000 130</t>
  </si>
  <si>
    <t>Прочие доходы от оказания платных услуг и компенсации затрат государства</t>
  </si>
  <si>
    <t>5.1.1.</t>
  </si>
  <si>
    <t>867 1 13 02993 03 0000 130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</si>
  <si>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 и компенсация затрат бюджетов внутригородских муниципальных образований городов федерального значения Москвы и Санкт-Петербурга</t>
  </si>
  <si>
    <t>5.1.1.1.</t>
  </si>
  <si>
    <t>867 1 13 02993 03 0100 130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</si>
  <si>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</si>
  <si>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6.</t>
  </si>
  <si>
    <t>000 1 16 00000 00 0000 000</t>
  </si>
  <si>
    <t xml:space="preserve">ШТРАФЫ, САНКЦИИ, ВОЗМЕЩЕНИЕ УЩЕРБА  </t>
  </si>
  <si>
    <t>6.1.</t>
  </si>
  <si>
    <t>182 1 16 06000 01 0000 140</t>
  </si>
  <si>
    <t xml:space="preserve">Денежные взыскания (штрафы) за нарушение законодательства о применении контрольно-кассовой   техники при осуществлении наличных денежных расчетов и (или) расчетов с использованием платежных карт  </t>
  </si>
  <si>
    <t>6.2.</t>
  </si>
  <si>
    <t>000 1 16 23000 00 0000 140</t>
  </si>
  <si>
    <t>Доходы от возмещения ущерба при возникновении страховых случаев</t>
  </si>
  <si>
    <t>6.2.1.</t>
  </si>
  <si>
    <t>986 1 16 23030 03 0000 140</t>
  </si>
  <si>
    <t>Доходы   от   возмещения   ущерба   при возникновении страховых случаев,  когда выгодоприобретателями   по    договорам страхования    выступают     получатели средств    бюджетов     внутригородских  муниципальных    образований    городов федерального значения Москвы и Санкт-Петербурга</t>
  </si>
  <si>
    <t>6.3.</t>
  </si>
  <si>
    <t>000 1 16 90030 03 0000 140</t>
  </si>
  <si>
    <t>Прочие    поступления    от    денежных  взысканий  (штрафов)  и  иных  сумм   в возмещение   ущерба,   зачисляемые    в бюджеты  внутригородских  муниципальных образований    городов     федерального значения Москвы и Санкт-Петербурга</t>
  </si>
  <si>
    <t>6.3.1.</t>
  </si>
  <si>
    <t>806 1 16 90030 03 0100 140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</si>
  <si>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</si>
  <si>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6.3.2.</t>
  </si>
  <si>
    <t>807 1 16 90030 03 0100 140</t>
  </si>
  <si>
    <t>6.3.3.</t>
  </si>
  <si>
    <t>808 1 16 90030 03 0100 140</t>
  </si>
  <si>
    <t>6.3.4.</t>
  </si>
  <si>
    <t>839 1 16 90030 03 0100 140</t>
  </si>
  <si>
    <t>6.3.5.</t>
  </si>
  <si>
    <t>861 1 16 90030 03 0100 140</t>
  </si>
  <si>
    <t>6.3.6.</t>
  </si>
  <si>
    <t>861 1 16 90030 03 0200 140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</si>
  <si>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</si>
  <si>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7.</t>
  </si>
  <si>
    <t>000 1 17 00000 00 0000 000</t>
  </si>
  <si>
    <t xml:space="preserve">ПРОЧИЕ НЕНАЛОГОВЫЕ ДОХОДЫ     </t>
  </si>
  <si>
    <t>7.1.</t>
  </si>
  <si>
    <t>986 1 17 01030 03 0000 180</t>
  </si>
  <si>
    <t>Невыясненные поступления, зачисляемые в   бюджеты внутригородских муниципальных образований городов федерального значения Москвы и Санкт-Петербурга</t>
  </si>
  <si>
    <t>7.2.</t>
  </si>
  <si>
    <t>986 1 17 05030 03 0000 180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</si>
  <si>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</si>
  <si>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986 1 17 05030 03 0100 180</t>
  </si>
  <si>
    <t xml:space="preserve">Возврат средств, полученных и не использованных учреждениями и организациями в прошлые годы </t>
  </si>
  <si>
    <t>8.</t>
  </si>
  <si>
    <t>000 2 00 00000 00 0000 000</t>
  </si>
  <si>
    <t xml:space="preserve">БЕЗВОЗМЕЗДНЫЕ ПОСТУПЛЕНИЯ   -  ИТОГО   </t>
  </si>
  <si>
    <t>8.1.</t>
  </si>
  <si>
    <t>986 2 02 01999 03 0000 151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</si>
  <si>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</si>
  <si>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>8.2.</t>
  </si>
  <si>
    <t>000 2 02 03000 00 0000 151</t>
  </si>
  <si>
    <t>Субвенции бюджетам субъектов Российской Федерации и муниципальных образований</t>
  </si>
  <si>
    <t>8.2.1.</t>
  </si>
  <si>
    <t>000 2 02 03024 03 0000 151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</si>
  <si>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</si>
  <si>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8.2.1.1.</t>
  </si>
  <si>
    <t>986 2 02 03024 03 0100 151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</si>
  <si>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</si>
  <si>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8.2.1.2.</t>
  </si>
  <si>
    <t>986 2 02 03024 03 0200 151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</si>
  <si>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</si>
  <si>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8.2.1.3.</t>
  </si>
  <si>
    <t>986 2 02 03024 03 0300 151</t>
  </si>
  <si>
    <t>Субвенции бюджетам внутригородских муниципальных образований Санкт-Петербурга на вполнение отдельного государственного полномочия Санкт-Петербурга по организации и осуществлению  уборки и санитарной очистки территорий</t>
  </si>
  <si>
    <t>8.3.</t>
  </si>
  <si>
    <t>986 2 02 03027 03 0000 151</t>
  </si>
  <si>
    <t xml:space="preserve">Субвенции бюджетам 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 же вознаграждение, причитающееся приемному родителю
</t>
  </si>
  <si>
    <t>8.3.1.</t>
  </si>
  <si>
    <t>986 2 02 03027 03 0100 151</t>
  </si>
  <si>
    <t xml:space="preserve">Субвенции бюджетам  внутригородских муниципальных образований Санкт-Петербурга на содержание ребенка в семье опекуна и приемной семье
</t>
  </si>
  <si>
    <t>8.3.2.</t>
  </si>
  <si>
    <t>986 2 02 03027 03 0200 151</t>
  </si>
  <si>
    <t xml:space="preserve">Субвенции бюджетам  внутригородских муниципальных образований Санкт-Петербурга  на  вознаграждение, причитающееся приемному родителю
</t>
  </si>
  <si>
    <t>8.4.</t>
  </si>
  <si>
    <t>000 2 08 00000 00 0000 180</t>
  </si>
  <si>
    <t>Перечисления  для осуществления 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возрата и процентов, начисленных на излишне взысканные суммы.</t>
  </si>
  <si>
    <t>8.4.1.</t>
  </si>
  <si>
    <t>986 2 08 03000 03 0000 180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</si>
  <si>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возрата (зачета) излишне уплаченных или  излишне взысканных сумм налогов, сборов и иных платежей, а так же сумм процентов за несвоевременное осуществление такого возрата и процентов, начисленных на излишне взысканные суммы</t>
  </si>
  <si>
    <t>Приложение 3</t>
  </si>
  <si>
    <t>ОТЧЕТ ОБИСПОЛНЕНИИ БЮДЖЕТА ЗА 2 КВАРТАЛ 2013 ГОДА</t>
  </si>
  <si>
    <t>ПОКАЗАТЕЛИ ИСТОЧНИКОВ ФИНАНСИРОВАНИЯ ДЕФИЦИТА БЮДЖЕТА МУНИЦИПАЛЬНОГО ОБРАЗОВАНИЯ ГОРОД ПУШКИН НА 2013 ГОД 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</si>
  <si>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Код</t>
  </si>
  <si>
    <t>Наименование</t>
  </si>
  <si>
    <t>Источники финансирования дефицита бюджета  - всего</t>
  </si>
  <si>
    <t>000 01 00 00 00 00 0000 000</t>
  </si>
  <si>
    <t xml:space="preserve">Источники внутреннего финансирования дефицита бюджета </t>
  </si>
  <si>
    <t>000  01 05 00 00 00 0000 000</t>
  </si>
  <si>
    <t>Изменение остатков средств на счетах по учету средств бюджета</t>
  </si>
  <si>
    <t>986  01 05 00 00 00 0000 500</t>
  </si>
  <si>
    <t>Увеличение остатков средств бюджетов</t>
  </si>
  <si>
    <t>986  01 05 02 00 00 0000 500</t>
  </si>
  <si>
    <t>Увеличение прочих остатков средств бюджетов</t>
  </si>
  <si>
    <t>986  01 05 02 01 03 0000 510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</si>
  <si>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</si>
  <si>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000  01 05 00 00 00 0000 600</t>
  </si>
  <si>
    <t>Уменьшение остатков средств бюджетов</t>
  </si>
  <si>
    <t>986  01 05 02 00 00 0000 600</t>
  </si>
  <si>
    <t>Уменьшение прочих остатков средств бюджетов</t>
  </si>
  <si>
    <t>986  01 05 02 01 03 0000 610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</si>
  <si>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</t>
  </si>
  <si>
    <t>Приложение 2</t>
  </si>
  <si>
    <t>ОТЧЕТ ОБ ИСПОЛНЕНИИ БЮДЖЕТА  ЗА 2 КВАРТАЛ 2013Г.</t>
  </si>
  <si>
    <t xml:space="preserve">ВЕДОМСТВЕННАЯ СТРУКТУРА РАСХОДОВ БЮДЖЕТА МУНИЦИПАЛЬНОГО ОБРАЗОВАНИЯ ГОРОД ПУШКИН </t>
  </si>
  <si>
    <t>ГРБС</t>
  </si>
  <si>
    <t>Раздел, подраздел</t>
  </si>
  <si>
    <t>Целевая статья</t>
  </si>
  <si>
    <t>Вид расходов</t>
  </si>
  <si>
    <t>Сумма</t>
  </si>
  <si>
    <t>Исполне-ние        тыс. руб.</t>
  </si>
  <si>
    <t>Исполне-ние           %</t>
  </si>
  <si>
    <t>РАСХОДЫ БЮДЖЕТА - ВСЕГО</t>
  </si>
  <si>
    <t>I</t>
  </si>
  <si>
    <t>ПУШКИНСКИЙ МУНИЦИПАЛЬНЫЙ СОВЕТ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</si>
  <si>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</si>
  <si>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</si>
  <si>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</si>
  <si>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</si>
  <si>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Глава муниципального образования </t>
  </si>
  <si>
    <t>002 01 00</t>
  </si>
  <si>
    <t>1.1.1.1.</t>
  </si>
  <si>
    <t>Фонд оплаты труда и страховые взносы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</si>
  <si>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</si>
  <si>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</si>
  <si>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</si>
  <si>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 xml:space="preserve">Аппарат представительного органа муниципального образования </t>
  </si>
  <si>
    <t>002 02 00</t>
  </si>
  <si>
    <t>1.2.1.1.</t>
  </si>
  <si>
    <t>1.2.1.2.</t>
  </si>
  <si>
    <t>Иные выплаты персоналу, за исключением фонда оплаты труда</t>
  </si>
  <si>
    <t>1.2.1.3.</t>
  </si>
  <si>
    <t>Закупка товаров, работ, услуг в сфере информационно-коммуникационных технологий</t>
  </si>
  <si>
    <t>1.2.1.4.</t>
  </si>
  <si>
    <t>Прочая закупка товаров, работ и услуг для муниципальных нужд</t>
  </si>
  <si>
    <t>1.2.1.5.</t>
  </si>
  <si>
    <t>Уплата налога на имущество организаций и земельного налога</t>
  </si>
  <si>
    <t>1.2.1.6.</t>
  </si>
  <si>
    <t>Уплата прочих налогов, сборов и иных платежей</t>
  </si>
  <si>
    <t>1.2.2.</t>
  </si>
  <si>
    <t>Депутаты, осуществляющие свою деятельность на постоянной основе</t>
  </si>
  <si>
    <t>002 03 01</t>
  </si>
  <si>
    <t>1.2.3.</t>
  </si>
  <si>
    <t>Компенсация депутатам, осуществляющим свои полномочия  на непостоянной основе</t>
  </si>
  <si>
    <t>002 03 02</t>
  </si>
  <si>
    <t>II.</t>
  </si>
  <si>
    <t>МЕСТНАЯ АДМИНИСТРАЦИЯ                     МО Г. ПУШКИН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</si>
  <si>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</si>
  <si>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</si>
  <si>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1.3.1.</t>
  </si>
  <si>
    <t>Глава местной администрации (исполнительно-распорядительного органа муниципального образования)</t>
  </si>
  <si>
    <t>002 04 00</t>
  </si>
  <si>
    <t>1.3.2.</t>
  </si>
  <si>
    <t xml:space="preserve">Центральный аппарат </t>
  </si>
  <si>
    <t>002 05 00</t>
  </si>
  <si>
    <t>1.3.2.1.</t>
  </si>
  <si>
    <t>Содержание и обеспечение деятельности местной администрации по решению вопросов местного значения</t>
  </si>
  <si>
    <t>002 05 01</t>
  </si>
  <si>
    <t>1.3.2.1.1</t>
  </si>
  <si>
    <t>1.3.2.1.2.</t>
  </si>
  <si>
    <t>1.3.2.1.3.</t>
  </si>
  <si>
    <t>1.3.2.1.4.</t>
  </si>
  <si>
    <t>1.3.2.1.5.</t>
  </si>
  <si>
    <t>1.3.2.1.6.</t>
  </si>
  <si>
    <t>1.3.2.2.</t>
  </si>
  <si>
    <t>Определение должностных лиц, уполномоченных составлять протоколы об административных правонарушениях, и составлене протоколов об административных правонарушениях</t>
  </si>
  <si>
    <t>002 05 02</t>
  </si>
  <si>
    <t xml:space="preserve">Выполнение отдельных государственных полномочий за счет субвенций из фонда компенсаций Санкт-Петербурга </t>
  </si>
  <si>
    <t>1.4.</t>
  </si>
  <si>
    <t>Резервные фонды</t>
  </si>
  <si>
    <t>0111</t>
  </si>
  <si>
    <t>1.4.1.</t>
  </si>
  <si>
    <t xml:space="preserve">Резервный фонд местной администрации </t>
  </si>
  <si>
    <t>070 01 00</t>
  </si>
  <si>
    <t>Резервные средства</t>
  </si>
  <si>
    <t>870</t>
  </si>
  <si>
    <t>1.5.</t>
  </si>
  <si>
    <t>Другие общегосударственные вопросы</t>
  </si>
  <si>
    <t>0113</t>
  </si>
  <si>
    <t>1.5.1.</t>
  </si>
  <si>
    <t>Формирование архивных фондов органов местного самоуправления , муниципальных предприятий и учреждений</t>
  </si>
  <si>
    <t>090 01 00</t>
  </si>
  <si>
    <t>244</t>
  </si>
  <si>
    <t>1.5.2.</t>
  </si>
  <si>
    <t xml:space="preserve"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 </t>
  </si>
  <si>
    <t>092 01 00</t>
  </si>
  <si>
    <t>Субсидии некоммерческим организациям</t>
  </si>
  <si>
    <t>630</t>
  </si>
  <si>
    <t>1.5.3.</t>
  </si>
  <si>
    <t>Размещение муниципального заказа</t>
  </si>
  <si>
    <t>092 02 00</t>
  </si>
  <si>
    <t>1.5.4.</t>
  </si>
  <si>
    <t>Выполнение других обязательств государства</t>
  </si>
  <si>
    <t>092 03 00</t>
  </si>
  <si>
    <t>Взносы</t>
  </si>
  <si>
    <t>862</t>
  </si>
  <si>
    <t>№14</t>
  </si>
  <si>
    <t>1.5.5.</t>
  </si>
  <si>
    <t>Организация и финансирование проведения оплачиваемых общественных работ</t>
  </si>
  <si>
    <t>510 01 00</t>
  </si>
  <si>
    <t>1.5.6.</t>
  </si>
  <si>
    <t>Организация и финансирование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мест.</t>
  </si>
  <si>
    <t>510 02 00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</si>
  <si>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</si>
  <si>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</si>
  <si>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</si>
  <si>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</si>
  <si>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Организация в установленном порядке сбора и обмена информацией в области защиты населения и территорий от чрезвычайных ситуаций</t>
  </si>
  <si>
    <t>219 01 00</t>
  </si>
  <si>
    <t>2.1.2.</t>
  </si>
  <si>
    <t>Обеспечение своевременного оповещения и информирования населения об угрозе возникновения или о возникновении чрезвычайной ситуации</t>
  </si>
  <si>
    <t>219 02 00</t>
  </si>
  <si>
    <t>2.1.3.</t>
  </si>
  <si>
    <t>Проведение подготовки и обучения неработающего населения способам защиты и действиям в чрезвычайных ситуаций</t>
  </si>
  <si>
    <t>219 03 00</t>
  </si>
  <si>
    <t>НАЦИОНАЛЬНАЯ ЭКОНОМИКА</t>
  </si>
  <si>
    <t>0400</t>
  </si>
  <si>
    <t>Дорожное хозяйство (дорожные фонды)</t>
  </si>
  <si>
    <t>0409</t>
  </si>
  <si>
    <t>Текущий ремонт и содержание дорог, расположенных в пределах границ муниципальных образований (в соответствии с перечнем дорог, утвержденным Правительством Санкт-Петербурга)</t>
  </si>
  <si>
    <t>315 01 02</t>
  </si>
  <si>
    <t>3.2.</t>
  </si>
  <si>
    <t>Другие вопросы в области национальной экономики</t>
  </si>
  <si>
    <t>0412</t>
  </si>
  <si>
    <t>3.2.1.</t>
  </si>
  <si>
    <t xml:space="preserve">Мероприятия по содействию развитию малого бизнеса на территории муниципального образования </t>
  </si>
  <si>
    <t>345 01 00</t>
  </si>
  <si>
    <t>ЖИЛИЩНО-КОММУНАЛЬНОЕ ХОЗЯЙСТВО</t>
  </si>
  <si>
    <t>0500</t>
  </si>
  <si>
    <t>Благоустройство</t>
  </si>
  <si>
    <t>0503</t>
  </si>
  <si>
    <t>Уборка и санитарная очистка территории в соответствии с адресными программами, утвержденными администрациями районов</t>
  </si>
  <si>
    <t>600 01 01</t>
  </si>
  <si>
    <t>4.1.2.</t>
  </si>
  <si>
    <t xml:space="preserve">Муниципальная целевая программа по комплексному  благоустройству территории муниципального образования   </t>
  </si>
  <si>
    <t>795 03 00</t>
  </si>
  <si>
    <t>4.1.3.</t>
  </si>
  <si>
    <t>Ликвидация несанкционированных свалок бытовых отходов и мусора, уборка территорий, тупиков и проездов, не включенных в адресные программы, утвержденными органами государственной власти Санкт-Петербурга</t>
  </si>
  <si>
    <t>600 02 01</t>
  </si>
  <si>
    <t>4.1.4.</t>
  </si>
  <si>
    <t>Уборка водных акваторий, не включенных в адресные программы, утвержденными органами государственной власти Санкт-Петербурга</t>
  </si>
  <si>
    <t>600 02 02</t>
  </si>
  <si>
    <t>4.1.5.</t>
  </si>
  <si>
    <t>Озеленение территорий зеленых насаждений внутриквартального озеленения, в том числе организацию работ по компенсационному озеленению, осуществляемому в соответствии с законом Санкт-Петербурга, содержание территорий зеленых насаждений внутриквартального озеленения, ремонт расположенных на них объектов зеленых насаждений, защиту зеленых насаждений на указанных территориях, утверждение перечней территорий зеленых насаждений внутриквартального озеленения</t>
  </si>
  <si>
    <t>600 03 01</t>
  </si>
  <si>
    <t>4.1.6.</t>
  </si>
  <si>
    <t>Организация учета зеленых насаждений внутриквартального озеленения на территории муниципального образования</t>
  </si>
  <si>
    <t>600 03 02</t>
  </si>
  <si>
    <t>4.1.7.</t>
  </si>
  <si>
    <t>Проведение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</si>
  <si>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600 03 03</t>
  </si>
  <si>
    <t>4.1.8.</t>
  </si>
  <si>
    <t>Организация установки указателей с наименованиями улиц и номерами домов</t>
  </si>
  <si>
    <t>600 04 01</t>
  </si>
  <si>
    <t>4.1.9.</t>
  </si>
  <si>
    <t>Содержание и благоустройство, обеспечение сохранности и восстановление мест погребения и воинских захоронений, мемориальных сооружений и объектов, увековечивающих память погибших</t>
  </si>
  <si>
    <t>600 05 01</t>
  </si>
  <si>
    <t>ОХРАНА ОКРУЖАЮЩЕЙ СРЕДЫ</t>
  </si>
  <si>
    <t>0600</t>
  </si>
  <si>
    <t>Другие вопросы в области охраны окружающей среды</t>
  </si>
  <si>
    <t>0605</t>
  </si>
  <si>
    <t>Участие в мероприятиях по охране окружающей среды в границах муниципального образования</t>
  </si>
  <si>
    <t>410 01  00</t>
  </si>
  <si>
    <t>410 01 00</t>
  </si>
  <si>
    <t>ОБРАЗОВАНИЕ</t>
  </si>
  <si>
    <t>0700</t>
  </si>
  <si>
    <t>Молодежная политика и оздоровление детей</t>
  </si>
  <si>
    <t>0707</t>
  </si>
  <si>
    <t>6.1.1.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</si>
  <si>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</si>
  <si>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</si>
  <si>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6.1.2.</t>
  </si>
  <si>
    <t>Организация и проведение досуговых мероприятий для жителей муниципального образования</t>
  </si>
  <si>
    <t>431 02 00</t>
  </si>
  <si>
    <t>6.1.3.</t>
  </si>
  <si>
    <t xml:space="preserve">Муниципальная целевая программа по участию в профилактике терроризма и экстремизма на территории муниципального образования </t>
  </si>
  <si>
    <t>795 04 00</t>
  </si>
  <si>
    <t>6.1.4.</t>
  </si>
  <si>
    <t xml:space="preserve">Муниципальная целевая программа по участию в реализации мер по профилактике дорожно-транспортного травматизма на территории муниципального образования  </t>
  </si>
  <si>
    <t>795 05 00</t>
  </si>
  <si>
    <t>6.1.5.</t>
  </si>
  <si>
    <t xml:space="preserve">Муниципальная целевая программа по участию в  деятельности по профилактике правонарушений  на территории муниципального образования в соответствии с законами Санкт-Петербурга  </t>
  </si>
  <si>
    <t>795 06 00</t>
  </si>
  <si>
    <t>6.1.6.</t>
  </si>
  <si>
    <t>Муниципальная целевая программа по участию в деятельности по профилактике наркомании в Санкт-Петербурге</t>
  </si>
  <si>
    <t>795 07 00</t>
  </si>
  <si>
    <t>КУЛЬТУРА И КИНЕМАТОГРАФИЯ</t>
  </si>
  <si>
    <t>0800</t>
  </si>
  <si>
    <t>Культура</t>
  </si>
  <si>
    <t>0801</t>
  </si>
  <si>
    <t>7.1.1.</t>
  </si>
  <si>
    <t xml:space="preserve">Субсидия муниципальному бюджетному учреждению «Культурно-досуговый центр «София» </t>
  </si>
  <si>
    <t>440 99 00</t>
  </si>
  <si>
    <t>Субсидии бюджетным учреждениям на финансовое обеспечение муниципального задания на оказание муниципальных услуг</t>
  </si>
  <si>
    <t>Субсидии бюджетным учреждениям на иные цели</t>
  </si>
  <si>
    <t>612</t>
  </si>
  <si>
    <t>7.1.2.</t>
  </si>
  <si>
    <t>Организация местных и участие в организации и проведении городских  праздничных и иных зрелищных мероприятий "Календарь знаменательных дат"</t>
  </si>
  <si>
    <t>440 01 00</t>
  </si>
  <si>
    <t>7.1.3.</t>
  </si>
  <si>
    <t xml:space="preserve">Организация местных и участие в организации и проведении городских  праздничных и иных зрелищных мероприятий "Программа традиционных местных мероприятий" </t>
  </si>
  <si>
    <t>440 02 00</t>
  </si>
  <si>
    <t>8</t>
  </si>
  <si>
    <t xml:space="preserve"> СОЦИАЛЬНАЯ ПОЛИТИКА</t>
  </si>
  <si>
    <t>Охрана семьи и детства</t>
  </si>
  <si>
    <t>1004</t>
  </si>
  <si>
    <t>8.1.1.</t>
  </si>
  <si>
    <t>Содержание ребенка в семье опекуна и приемной семье</t>
  </si>
  <si>
    <t>520 13 01</t>
  </si>
  <si>
    <t>8.1.2.</t>
  </si>
  <si>
    <t>Вознаграждение приемным родителям</t>
  </si>
  <si>
    <t>520 13 02</t>
  </si>
  <si>
    <t>8.1.3.</t>
  </si>
  <si>
    <t>Организация и осуществление деятельности по опеке и попечительству</t>
  </si>
  <si>
    <t>002 05 03</t>
  </si>
  <si>
    <t xml:space="preserve"> ФИЗИЧЕСКАЯ КУЛЬТУРА И СПОРТ</t>
  </si>
  <si>
    <t>1100</t>
  </si>
  <si>
    <t>9.1.</t>
  </si>
  <si>
    <t>Массовый спорт</t>
  </si>
  <si>
    <t>1102</t>
  </si>
  <si>
    <t>9.1.1.</t>
  </si>
  <si>
    <t>Субсидия муниципальному бюджетному учреждению  "Спортивно-культурный центр имени А.А. Алехина"</t>
  </si>
  <si>
    <t>512 99 00</t>
  </si>
  <si>
    <t>9.1..2</t>
  </si>
  <si>
    <t>Создание условий для развития на территории муниципального образования массового спорта</t>
  </si>
  <si>
    <t>487 01 00</t>
  </si>
  <si>
    <t>СРЕДСТВА МАССОВОЙ ИНФОРМАЦИИ</t>
  </si>
  <si>
    <t>10.1.</t>
  </si>
  <si>
    <t>Периодическая печать и издательства</t>
  </si>
  <si>
    <t>1200</t>
  </si>
  <si>
    <t>10.1.1.</t>
  </si>
  <si>
    <t xml:space="preserve">Периодические издания, учрежденные представительными органами местного самоуправления </t>
  </si>
  <si>
    <t>1202</t>
  </si>
  <si>
    <t>457 01 00</t>
  </si>
  <si>
    <t>10.1.2.</t>
  </si>
  <si>
    <t xml:space="preserve">Опубликование муниципальных правовых актов, иной информации </t>
  </si>
  <si>
    <t>457 02 00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</si>
</sst>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8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vertical="justify"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justify"/>
      <protection/>
    </xf>
    <xf numFmtId="0" fontId="4" fillId="0" borderId="0" xfId="52" applyFont="1" applyAlignment="1">
      <alignment horizontal="right"/>
      <protection/>
    </xf>
    <xf numFmtId="0" fontId="4" fillId="0" borderId="0" xfId="52" applyFont="1" applyAlignment="1">
      <alignment horizontal="center" vertical="center"/>
      <protection/>
    </xf>
    <xf numFmtId="0" fontId="4" fillId="0" borderId="10" xfId="52" applyFont="1" applyBorder="1" applyAlignment="1">
      <alignment horizontal="center" vertical="justify" wrapText="1"/>
      <protection/>
    </xf>
    <xf numFmtId="0" fontId="4" fillId="0" borderId="11" xfId="52" applyFont="1" applyBorder="1" applyAlignment="1">
      <alignment horizontal="center" vertical="justify" wrapText="1"/>
      <protection/>
    </xf>
    <xf numFmtId="2" fontId="4" fillId="0" borderId="10" xfId="52" applyNumberFormat="1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justify" wrapText="1"/>
      <protection/>
    </xf>
    <xf numFmtId="0" fontId="3" fillId="0" borderId="11" xfId="52" applyFont="1" applyBorder="1" applyAlignment="1">
      <alignment horizontal="center" vertical="justify" wrapText="1"/>
      <protection/>
    </xf>
    <xf numFmtId="1" fontId="3" fillId="0" borderId="10" xfId="52" applyNumberFormat="1" applyFont="1" applyBorder="1" applyAlignment="1">
      <alignment horizontal="center" vertical="top" wrapText="1"/>
      <protection/>
    </xf>
    <xf numFmtId="0" fontId="2" fillId="0" borderId="0" xfId="52" applyAlignment="1">
      <alignment horizontal="center"/>
      <protection/>
    </xf>
    <xf numFmtId="0" fontId="4" fillId="33" borderId="10" xfId="52" applyFont="1" applyFill="1" applyBorder="1" applyAlignment="1">
      <alignment horizontal="left" vertical="top" wrapText="1"/>
      <protection/>
    </xf>
    <xf numFmtId="0" fontId="4" fillId="33" borderId="11" xfId="52" applyFont="1" applyFill="1" applyBorder="1" applyAlignment="1">
      <alignment horizontal="left" vertical="top" wrapText="1"/>
      <protection/>
    </xf>
    <xf numFmtId="0" fontId="4" fillId="33" borderId="10" xfId="52" applyFont="1" applyFill="1" applyBorder="1" applyAlignment="1">
      <alignment vertical="top" wrapText="1"/>
      <protection/>
    </xf>
    <xf numFmtId="164" fontId="4" fillId="33" borderId="10" xfId="52" applyNumberFormat="1" applyFont="1" applyFill="1" applyBorder="1" applyAlignment="1">
      <alignment vertical="top" wrapText="1"/>
      <protection/>
    </xf>
    <xf numFmtId="9" fontId="4" fillId="33" borderId="10" xfId="57" applyFont="1" applyFill="1" applyBorder="1" applyAlignment="1">
      <alignment vertical="top" wrapText="1"/>
    </xf>
    <xf numFmtId="0" fontId="4" fillId="0" borderId="11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justify" wrapText="1"/>
      <protection/>
    </xf>
    <xf numFmtId="164" fontId="4" fillId="0" borderId="10" xfId="52" applyNumberFormat="1" applyFont="1" applyFill="1" applyBorder="1" applyAlignment="1">
      <alignment vertical="top" wrapText="1"/>
      <protection/>
    </xf>
    <xf numFmtId="9" fontId="4" fillId="0" borderId="10" xfId="57" applyFont="1" applyFill="1" applyBorder="1" applyAlignment="1">
      <alignment vertical="top" wrapText="1"/>
    </xf>
    <xf numFmtId="164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vertical="justify" wrapText="1"/>
      <protection/>
    </xf>
    <xf numFmtId="164" fontId="3" fillId="0" borderId="10" xfId="52" applyNumberFormat="1" applyFont="1" applyFill="1" applyBorder="1" applyAlignment="1">
      <alignment vertical="top" wrapText="1"/>
      <protection/>
    </xf>
    <xf numFmtId="49" fontId="4" fillId="0" borderId="10" xfId="52" applyNumberFormat="1" applyFont="1" applyFill="1" applyBorder="1" applyAlignment="1">
      <alignment horizontal="left" vertical="center"/>
      <protection/>
    </xf>
    <xf numFmtId="164" fontId="3" fillId="0" borderId="10" xfId="52" applyNumberFormat="1" applyFont="1" applyFill="1" applyBorder="1" applyAlignment="1">
      <alignment horizontal="right" vertical="top" wrapText="1"/>
      <protection/>
    </xf>
    <xf numFmtId="14" fontId="4" fillId="0" borderId="10" xfId="52" applyNumberFormat="1" applyFont="1" applyBorder="1" applyAlignment="1">
      <alignment horizontal="center" vertical="justify" wrapText="1"/>
      <protection/>
    </xf>
    <xf numFmtId="14" fontId="3" fillId="0" borderId="10" xfId="52" applyNumberFormat="1" applyFont="1" applyBorder="1" applyAlignment="1">
      <alignment horizontal="center" vertical="justify" wrapText="1"/>
      <protection/>
    </xf>
    <xf numFmtId="164" fontId="3" fillId="0" borderId="10" xfId="52" applyNumberFormat="1" applyFont="1" applyFill="1" applyBorder="1" applyAlignment="1">
      <alignment horizontal="left" vertical="top" wrapText="1"/>
      <protection/>
    </xf>
    <xf numFmtId="164" fontId="4" fillId="0" borderId="10" xfId="52" applyNumberFormat="1" applyFont="1" applyFill="1" applyBorder="1" applyAlignment="1">
      <alignment horizontal="center" vertical="top" wrapText="1"/>
      <protection/>
    </xf>
    <xf numFmtId="0" fontId="2" fillId="0" borderId="0" xfId="52" applyBorder="1">
      <alignment/>
      <protection/>
    </xf>
    <xf numFmtId="0" fontId="2" fillId="0" borderId="0" xfId="52" applyBorder="1" applyAlignment="1">
      <alignment horizontal="center" vertical="center"/>
      <protection/>
    </xf>
    <xf numFmtId="0" fontId="2" fillId="0" borderId="0" xfId="52" applyAlignment="1">
      <alignment horizontal="center" vertical="center"/>
      <protection/>
    </xf>
    <xf numFmtId="0" fontId="3" fillId="0" borderId="0" xfId="52" applyFont="1">
      <alignment/>
      <protection/>
    </xf>
    <xf numFmtId="0" fontId="6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4" fontId="4" fillId="0" borderId="10" xfId="52" applyNumberFormat="1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4" fontId="3" fillId="0" borderId="10" xfId="52" applyNumberFormat="1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left" vertical="top" wrapText="1"/>
      <protection/>
    </xf>
    <xf numFmtId="0" fontId="3" fillId="0" borderId="10" xfId="52" applyFont="1" applyFill="1" applyBorder="1" applyAlignment="1">
      <alignment horizontal="left" vertical="top" wrapText="1"/>
      <protection/>
    </xf>
    <xf numFmtId="4" fontId="3" fillId="0" borderId="10" xfId="52" applyNumberFormat="1" applyFont="1" applyFill="1" applyBorder="1" applyAlignment="1">
      <alignment horizontal="center" vertical="top" wrapText="1"/>
      <protection/>
    </xf>
    <xf numFmtId="4" fontId="3" fillId="0" borderId="0" xfId="52" applyNumberFormat="1" applyFont="1" applyFill="1" applyBorder="1" applyAlignment="1">
      <alignment horizontal="center" vertical="top" wrapText="1"/>
      <protection/>
    </xf>
    <xf numFmtId="0" fontId="3" fillId="0" borderId="0" xfId="52" applyFont="1" applyAlignment="1">
      <alignment horizontal="left"/>
      <protection/>
    </xf>
    <xf numFmtId="0" fontId="43" fillId="0" borderId="0" xfId="52" applyFont="1" applyAlignment="1">
      <alignment vertical="justify" wrapText="1"/>
      <protection/>
    </xf>
    <xf numFmtId="0" fontId="3" fillId="0" borderId="0" xfId="52" applyFont="1" applyAlignment="1">
      <alignment horizontal="center" vertical="justify" wrapText="1"/>
      <protection/>
    </xf>
    <xf numFmtId="0" fontId="3" fillId="0" borderId="0" xfId="52" applyFont="1" applyAlignment="1">
      <alignment horizontal="center" vertical="top" wrapText="1"/>
      <protection/>
    </xf>
    <xf numFmtId="3" fontId="3" fillId="0" borderId="0" xfId="52" applyNumberFormat="1" applyFont="1" applyAlignment="1">
      <alignment horizontal="center"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vertical="justify" wrapText="1"/>
      <protection/>
    </xf>
    <xf numFmtId="49" fontId="3" fillId="0" borderId="0" xfId="52" applyNumberFormat="1" applyFont="1" applyAlignment="1">
      <alignment horizontal="center" vertical="top" wrapText="1"/>
      <protection/>
    </xf>
    <xf numFmtId="0" fontId="8" fillId="0" borderId="0" xfId="52" applyFont="1" applyAlignment="1">
      <alignment vertical="justify" wrapText="1"/>
      <protection/>
    </xf>
    <xf numFmtId="49" fontId="4" fillId="0" borderId="0" xfId="52" applyNumberFormat="1" applyFont="1" applyAlignment="1">
      <alignment vertical="top" wrapText="1"/>
      <protection/>
    </xf>
    <xf numFmtId="0" fontId="3" fillId="0" borderId="0" xfId="52" applyFont="1" applyAlignment="1">
      <alignment vertical="justify"/>
      <protection/>
    </xf>
    <xf numFmtId="0" fontId="4" fillId="0" borderId="10" xfId="52" applyFont="1" applyBorder="1" applyAlignment="1">
      <alignment vertical="justify" wrapText="1"/>
      <protection/>
    </xf>
    <xf numFmtId="0" fontId="3" fillId="33" borderId="10" xfId="52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vertical="justify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164" fontId="4" fillId="33" borderId="10" xfId="52" applyNumberFormat="1" applyFont="1" applyFill="1" applyBorder="1" applyAlignment="1">
      <alignment horizontal="center" vertical="justify" wrapText="1"/>
      <protection/>
    </xf>
    <xf numFmtId="9" fontId="4" fillId="33" borderId="10" xfId="57" applyFont="1" applyFill="1" applyBorder="1" applyAlignment="1">
      <alignment horizontal="right" vertical="justify" wrapText="1"/>
    </xf>
    <xf numFmtId="0" fontId="4" fillId="34" borderId="10" xfId="52" applyFont="1" applyFill="1" applyBorder="1" applyAlignment="1">
      <alignment horizontal="center" vertical="justify"/>
      <protection/>
    </xf>
    <xf numFmtId="0" fontId="4" fillId="34" borderId="10" xfId="52" applyFont="1" applyFill="1" applyBorder="1" applyAlignment="1">
      <alignment horizontal="center" vertical="justify" wrapText="1"/>
      <protection/>
    </xf>
    <xf numFmtId="0" fontId="4" fillId="34" borderId="10" xfId="52" applyFont="1" applyFill="1" applyBorder="1" applyAlignment="1">
      <alignment horizontal="center" vertical="top" wrapText="1"/>
      <protection/>
    </xf>
    <xf numFmtId="164" fontId="4" fillId="34" borderId="10" xfId="52" applyNumberFormat="1" applyFont="1" applyFill="1" applyBorder="1" applyAlignment="1">
      <alignment horizontal="center" vertical="justify" wrapText="1"/>
      <protection/>
    </xf>
    <xf numFmtId="9" fontId="4" fillId="34" borderId="10" xfId="57" applyFont="1" applyFill="1" applyBorder="1" applyAlignment="1">
      <alignment horizontal="right" vertical="justify" wrapText="1"/>
    </xf>
    <xf numFmtId="164" fontId="2" fillId="0" borderId="0" xfId="52" applyNumberFormat="1">
      <alignment/>
      <protection/>
    </xf>
    <xf numFmtId="0" fontId="4" fillId="35" borderId="10" xfId="52" applyFont="1" applyFill="1" applyBorder="1" applyAlignment="1">
      <alignment horizontal="center" vertical="justify"/>
      <protection/>
    </xf>
    <xf numFmtId="0" fontId="4" fillId="35" borderId="10" xfId="52" applyFont="1" applyFill="1" applyBorder="1" applyAlignment="1">
      <alignment vertical="justify" wrapText="1"/>
      <protection/>
    </xf>
    <xf numFmtId="0" fontId="4" fillId="35" borderId="10" xfId="52" applyFont="1" applyFill="1" applyBorder="1" applyAlignment="1">
      <alignment horizontal="center" vertical="top" wrapText="1"/>
      <protection/>
    </xf>
    <xf numFmtId="49" fontId="4" fillId="35" borderId="10" xfId="52" applyNumberFormat="1" applyFont="1" applyFill="1" applyBorder="1" applyAlignment="1">
      <alignment horizontal="center" vertical="top"/>
      <protection/>
    </xf>
    <xf numFmtId="0" fontId="4" fillId="35" borderId="10" xfId="52" applyFont="1" applyFill="1" applyBorder="1" applyAlignment="1">
      <alignment horizontal="center" vertical="top"/>
      <protection/>
    </xf>
    <xf numFmtId="164" fontId="4" fillId="35" borderId="10" xfId="52" applyNumberFormat="1" applyFont="1" applyFill="1" applyBorder="1" applyAlignment="1">
      <alignment horizontal="left" vertical="justify"/>
      <protection/>
    </xf>
    <xf numFmtId="9" fontId="4" fillId="35" borderId="10" xfId="57" applyFont="1" applyFill="1" applyBorder="1" applyAlignment="1">
      <alignment horizontal="right" vertical="justify"/>
    </xf>
    <xf numFmtId="0" fontId="4" fillId="0" borderId="10" xfId="52" applyFont="1" applyBorder="1" applyAlignment="1">
      <alignment horizontal="center" vertical="justify"/>
      <protection/>
    </xf>
    <xf numFmtId="49" fontId="4" fillId="0" borderId="10" xfId="52" applyNumberFormat="1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center" vertical="top"/>
      <protection/>
    </xf>
    <xf numFmtId="164" fontId="4" fillId="0" borderId="10" xfId="52" applyNumberFormat="1" applyFont="1" applyBorder="1" applyAlignment="1">
      <alignment horizontal="center" vertical="justify"/>
      <protection/>
    </xf>
    <xf numFmtId="9" fontId="3" fillId="0" borderId="10" xfId="57" applyFont="1" applyBorder="1" applyAlignment="1">
      <alignment/>
    </xf>
    <xf numFmtId="0" fontId="3" fillId="0" borderId="10" xfId="52" applyFont="1" applyBorder="1" applyAlignment="1">
      <alignment horizontal="center" vertical="justify"/>
      <protection/>
    </xf>
    <xf numFmtId="0" fontId="3" fillId="0" borderId="10" xfId="52" applyFont="1" applyBorder="1" applyAlignment="1">
      <alignment vertical="justify" wrapText="1"/>
      <protection/>
    </xf>
    <xf numFmtId="49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vertical="justify"/>
      <protection/>
    </xf>
    <xf numFmtId="49" fontId="3" fillId="34" borderId="10" xfId="52" applyNumberFormat="1" applyFont="1" applyFill="1" applyBorder="1" applyAlignment="1">
      <alignment horizontal="center" vertical="top"/>
      <protection/>
    </xf>
    <xf numFmtId="0" fontId="3" fillId="34" borderId="10" xfId="52" applyFont="1" applyFill="1" applyBorder="1" applyAlignment="1">
      <alignment horizontal="center" vertical="top"/>
      <protection/>
    </xf>
    <xf numFmtId="164" fontId="4" fillId="34" borderId="10" xfId="52" applyNumberFormat="1" applyFont="1" applyFill="1" applyBorder="1" applyAlignment="1">
      <alignment horizontal="center" vertical="justify"/>
      <protection/>
    </xf>
    <xf numFmtId="9" fontId="4" fillId="34" borderId="10" xfId="57" applyFont="1" applyFill="1" applyBorder="1" applyAlignment="1">
      <alignment horizontal="right" vertical="justify"/>
    </xf>
    <xf numFmtId="164" fontId="4" fillId="35" borderId="10" xfId="52" applyNumberFormat="1" applyFont="1" applyFill="1" applyBorder="1" applyAlignment="1">
      <alignment vertical="justify"/>
      <protection/>
    </xf>
    <xf numFmtId="0" fontId="3" fillId="0" borderId="10" xfId="52" applyFont="1" applyFill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center" vertical="justify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49" fontId="3" fillId="0" borderId="10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Fill="1" applyBorder="1" applyAlignment="1">
      <alignment vertical="justify"/>
      <protection/>
    </xf>
    <xf numFmtId="0" fontId="4" fillId="36" borderId="10" xfId="52" applyFont="1" applyFill="1" applyBorder="1" applyAlignment="1">
      <alignment vertical="justify" wrapText="1"/>
      <protection/>
    </xf>
    <xf numFmtId="0" fontId="4" fillId="36" borderId="10" xfId="52" applyFont="1" applyFill="1" applyBorder="1" applyAlignment="1">
      <alignment horizontal="center" vertical="top" wrapText="1"/>
      <protection/>
    </xf>
    <xf numFmtId="49" fontId="4" fillId="36" borderId="10" xfId="52" applyNumberFormat="1" applyFont="1" applyFill="1" applyBorder="1" applyAlignment="1">
      <alignment horizontal="center" vertical="top"/>
      <protection/>
    </xf>
    <xf numFmtId="0" fontId="4" fillId="36" borderId="10" xfId="52" applyFont="1" applyFill="1" applyBorder="1" applyAlignment="1">
      <alignment horizontal="center" vertical="top"/>
      <protection/>
    </xf>
    <xf numFmtId="14" fontId="4" fillId="0" borderId="10" xfId="52" applyNumberFormat="1" applyFont="1" applyBorder="1" applyAlignment="1">
      <alignment horizontal="center" vertical="justify"/>
      <protection/>
    </xf>
    <xf numFmtId="14" fontId="3" fillId="0" borderId="10" xfId="52" applyNumberFormat="1" applyFont="1" applyBorder="1" applyAlignment="1">
      <alignment horizontal="center" vertical="justify"/>
      <protection/>
    </xf>
    <xf numFmtId="164" fontId="3" fillId="0" borderId="10" xfId="52" applyNumberFormat="1" applyFont="1" applyBorder="1" applyAlignment="1">
      <alignment horizontal="right" vertical="justify"/>
      <protection/>
    </xf>
    <xf numFmtId="49" fontId="4" fillId="35" borderId="10" xfId="52" applyNumberFormat="1" applyFont="1" applyFill="1" applyBorder="1" applyAlignment="1">
      <alignment horizontal="center" vertical="justify" wrapText="1"/>
      <protection/>
    </xf>
    <xf numFmtId="49" fontId="4" fillId="0" borderId="10" xfId="52" applyNumberFormat="1" applyFont="1" applyFill="1" applyBorder="1" applyAlignment="1">
      <alignment horizontal="center" vertical="justify" wrapText="1"/>
      <protection/>
    </xf>
    <xf numFmtId="49" fontId="3" fillId="0" borderId="10" xfId="52" applyNumberFormat="1" applyFont="1" applyFill="1" applyBorder="1" applyAlignment="1">
      <alignment horizontal="center" vertical="justify" wrapText="1"/>
      <protection/>
    </xf>
    <xf numFmtId="0" fontId="3" fillId="0" borderId="10" xfId="52" applyNumberFormat="1" applyFont="1" applyBorder="1" applyAlignment="1">
      <alignment horizontal="center" vertical="top"/>
      <protection/>
    </xf>
    <xf numFmtId="0" fontId="3" fillId="0" borderId="10" xfId="52" applyNumberFormat="1" applyFont="1" applyBorder="1" applyAlignment="1">
      <alignment horizontal="center" vertical="justify" wrapText="1"/>
      <protection/>
    </xf>
    <xf numFmtId="49" fontId="3" fillId="0" borderId="10" xfId="52" applyNumberFormat="1" applyFont="1" applyBorder="1" applyAlignment="1">
      <alignment horizontal="center" vertical="justify" wrapText="1"/>
      <protection/>
    </xf>
    <xf numFmtId="16" fontId="3" fillId="0" borderId="10" xfId="52" applyNumberFormat="1" applyFont="1" applyBorder="1" applyAlignment="1">
      <alignment horizontal="center" vertical="justify"/>
      <protection/>
    </xf>
    <xf numFmtId="164" fontId="3" fillId="0" borderId="0" xfId="52" applyNumberFormat="1" applyFont="1" applyBorder="1" applyAlignment="1">
      <alignment vertical="justify"/>
      <protection/>
    </xf>
    <xf numFmtId="0" fontId="4" fillId="0" borderId="0" xfId="52" applyFont="1" applyBorder="1" applyAlignment="1">
      <alignment horizontal="center" vertical="justify" wrapText="1"/>
      <protection/>
    </xf>
    <xf numFmtId="0" fontId="4" fillId="0" borderId="0" xfId="52" applyFont="1" applyAlignment="1">
      <alignment horizontal="center" vertical="justify" wrapText="1"/>
      <protection/>
    </xf>
    <xf numFmtId="49" fontId="4" fillId="0" borderId="0" xfId="52" applyNumberFormat="1" applyFont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73B5~1\AppData\Local\Temp\&#1062;&#1045;&#1051;&#1045;&#1042;&#1067;&#1045;%20&#1055;&#1056;&#1054;&#1043;&#1056;&#1040;&#1052;&#1052;&#1067;\&#1055;&#1056;&#1054;&#1045;&#1050;&#1058;%20&#1055;&#1056;&#1054;&#1043;&#1056;&#1040;&#1052;&#1052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9;&#1087;&#1086;&#1083;&#1085;&#1077;&#1085;&#1080;&#1077;%20%20&#1055;&#1056;&#1054;&#1043;&#1056;&#1040;&#1052;&#1052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\&#1052;&#1086;&#1080;%20&#1076;&#1086;&#1082;&#1091;&#1084;&#1077;&#1085;&#1090;&#1099;\&#1041;&#1070;&#1044;&#1046;&#1045;&#1058;\&#1048;&#1057;&#1055;&#1054;&#1051;&#1053;&#1045;&#1053;&#1048;&#1045;%20&#1041;&#1070;&#1044;&#1046;&#1045;&#1058;&#1040;%202013\1-&#1103;%20&#1088;&#1077;&#1076;&#1072;&#1082;&#1094;&#1080;&#1103;%20&#1041;&#1070;&#1044;&#1046;&#1045;&#1058;%202013%20&#1074;&#1077;&#1088;&#1089;&#1080;&#1103;%20&#1053;2705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Р.1 ст.1.5.1.Архив "/>
      <sheetName val=" Р.1 ст.1.5.2.ДНД "/>
      <sheetName val="Р.2ст. 2.1.ГО И ЧС"/>
      <sheetName val="Р.3 ст.3.1 Мал бизн"/>
      <sheetName val="Р.3 ст.3.2 Дороги"/>
      <sheetName val=" 4.ЖКХ"/>
      <sheetName val=" 5. охр.ср. "/>
      <sheetName val="6.1.1. Образование в-п"/>
      <sheetName val="6.1.2.Образование досуг"/>
      <sheetName val=" ст 6.1.3.Тер. "/>
      <sheetName val=" 6.1.4. пдд  "/>
      <sheetName val="6.1.5.ПРАВОНАРУШЕНИЯ"/>
      <sheetName val="6.1.6.Наркопрофилактика"/>
      <sheetName val="7.1.1. культ-досуг центр София"/>
      <sheetName val="7.1.2.Календарь "/>
      <sheetName val="7.1.3. Традиц. культ. "/>
      <sheetName val="р.8 Социальная политика"/>
      <sheetName val="9.1.1. Спортивный центр шахматы"/>
      <sheetName val="9.1.2.дравохр и спорт"/>
      <sheetName val="ПЛАН спортивные р-н с изм"/>
      <sheetName val="10. СМИ"/>
      <sheetName val="2 РАСХОДЫ"/>
      <sheetName val="Бюджзаявка"/>
      <sheetName val="эфективность"/>
      <sheetName val="вопросы мсу"/>
    </sheetNames>
    <sheetDataSet>
      <sheetData sheetId="0">
        <row r="14">
          <cell r="C14">
            <v>200</v>
          </cell>
        </row>
      </sheetData>
      <sheetData sheetId="1">
        <row r="14">
          <cell r="C14">
            <v>760</v>
          </cell>
        </row>
      </sheetData>
      <sheetData sheetId="2">
        <row r="9">
          <cell r="C9">
            <v>100</v>
          </cell>
        </row>
        <row r="12">
          <cell r="C12">
            <v>500</v>
          </cell>
        </row>
        <row r="15">
          <cell r="C15">
            <v>200</v>
          </cell>
        </row>
      </sheetData>
      <sheetData sheetId="3">
        <row r="11">
          <cell r="D11">
            <v>275</v>
          </cell>
        </row>
      </sheetData>
      <sheetData sheetId="4">
        <row r="7">
          <cell r="D7">
            <v>3000</v>
          </cell>
        </row>
      </sheetData>
      <sheetData sheetId="5">
        <row r="28">
          <cell r="E28">
            <v>500</v>
          </cell>
        </row>
        <row r="30">
          <cell r="E30">
            <v>500</v>
          </cell>
        </row>
        <row r="31">
          <cell r="E31">
            <v>250</v>
          </cell>
        </row>
        <row r="32">
          <cell r="E32">
            <v>1000</v>
          </cell>
        </row>
        <row r="33">
          <cell r="E33">
            <v>100</v>
          </cell>
        </row>
      </sheetData>
      <sheetData sheetId="6">
        <row r="6">
          <cell r="D6">
            <v>215</v>
          </cell>
        </row>
      </sheetData>
      <sheetData sheetId="7">
        <row r="21">
          <cell r="D21">
            <v>1240</v>
          </cell>
        </row>
      </sheetData>
      <sheetData sheetId="9">
        <row r="12">
          <cell r="D12">
            <v>300</v>
          </cell>
        </row>
      </sheetData>
      <sheetData sheetId="10">
        <row r="14">
          <cell r="D14">
            <v>300</v>
          </cell>
        </row>
      </sheetData>
      <sheetData sheetId="11">
        <row r="12">
          <cell r="D12">
            <v>200</v>
          </cell>
        </row>
      </sheetData>
      <sheetData sheetId="12">
        <row r="10">
          <cell r="D10">
            <v>200</v>
          </cell>
        </row>
      </sheetData>
      <sheetData sheetId="14">
        <row r="84">
          <cell r="E84">
            <v>5540</v>
          </cell>
        </row>
      </sheetData>
      <sheetData sheetId="15">
        <row r="18">
          <cell r="D18">
            <v>1200</v>
          </cell>
        </row>
      </sheetData>
      <sheetData sheetId="16">
        <row r="10">
          <cell r="C10">
            <v>9117.6</v>
          </cell>
        </row>
        <row r="12">
          <cell r="C12">
            <v>2381.1</v>
          </cell>
        </row>
        <row r="15">
          <cell r="C15">
            <v>3983.9</v>
          </cell>
        </row>
      </sheetData>
      <sheetData sheetId="18">
        <row r="15">
          <cell r="D15">
            <v>1550</v>
          </cell>
        </row>
      </sheetData>
      <sheetData sheetId="20">
        <row r="16">
          <cell r="D16">
            <v>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Р.1 ст.1.5.1.Архив "/>
      <sheetName val=" Р.1 ст.1.5.2.ДНД "/>
      <sheetName val="Р.2ст. 2.1.ГО И ЧС"/>
      <sheetName val="Р.3 ст.3.1.1. Дороги"/>
      <sheetName val="Р.3 ст.3.2.1. Мал бизн"/>
      <sheetName val=" 4.ЖКХ"/>
      <sheetName val=" 5. охр.ср. "/>
      <sheetName val="6.1.1. Образование в-п"/>
      <sheetName val="6.1.2.Образование досуг"/>
      <sheetName val=" ст 6.1.3.Тер. "/>
      <sheetName val=" 6.1.4. пдд  "/>
      <sheetName val="6.1.5.ПРАВОНАРУШЕНИЯ"/>
      <sheetName val="6.1.6.Наркопрофилактика"/>
      <sheetName val="7.1.1. культ-досуг центр София"/>
      <sheetName val="7.1.2.Календарь "/>
      <sheetName val="7.1.3. Традиц. культ. "/>
      <sheetName val="р.8 Социальная политика"/>
      <sheetName val="9.1.1. Спортивный центр шахматы"/>
      <sheetName val="9.1.2.дравохр и спорт"/>
      <sheetName val="ПЛАН спортивные р-н с изм"/>
      <sheetName val="10. СМИ"/>
      <sheetName val="2 РАСХОДЫ"/>
      <sheetName val="исоплнение по МК"/>
      <sheetName val="Бюджзаявка"/>
      <sheetName val="эфективность"/>
      <sheetName val="вопросы мсу"/>
    </sheetNames>
    <sheetDataSet>
      <sheetData sheetId="0">
        <row r="14">
          <cell r="D14">
            <v>80</v>
          </cell>
        </row>
      </sheetData>
      <sheetData sheetId="1">
        <row r="14">
          <cell r="D14">
            <v>195.60515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пр.1"/>
      <sheetName val="ДОХОДЫ пр.2  "/>
      <sheetName val="РАСХОДЫ пр.3"/>
      <sheetName val="РАСХОДЫ пр.4"/>
      <sheetName val="дефицит пр.5"/>
      <sheetName val="дефицит пр.6 "/>
      <sheetName val="ГА доходов пр.7"/>
      <sheetName val="ГА ИДефицита пр.8"/>
    </sheetNames>
    <sheetDataSet>
      <sheetData sheetId="1">
        <row r="10">
          <cell r="D10">
            <v>180100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view="pageBreakPreview" zoomScaleNormal="75" zoomScaleSheetLayoutView="100" zoomScalePageLayoutView="0" workbookViewId="0" topLeftCell="A1">
      <selection activeCell="E61" sqref="E61"/>
    </sheetView>
  </sheetViews>
  <sheetFormatPr defaultColWidth="9.140625" defaultRowHeight="15"/>
  <cols>
    <col min="1" max="1" width="8.00390625" style="1" customWidth="1"/>
    <col min="2" max="2" width="17.421875" style="1" customWidth="1"/>
    <col min="3" max="3" width="40.57421875" style="2" customWidth="1"/>
    <col min="4" max="4" width="11.7109375" style="1" customWidth="1"/>
    <col min="5" max="5" width="10.57421875" style="36" customWidth="1"/>
    <col min="6" max="6" width="10.57421875" style="1" customWidth="1"/>
    <col min="7" max="16384" width="9.140625" style="1" customWidth="1"/>
  </cols>
  <sheetData>
    <row r="1" spans="4:5" ht="12.75">
      <c r="D1" s="3" t="s">
        <v>0</v>
      </c>
      <c r="E1" s="4"/>
    </row>
    <row r="2" spans="3:5" ht="12.75">
      <c r="C2" s="5"/>
      <c r="D2" s="3" t="s">
        <v>1</v>
      </c>
      <c r="E2" s="4"/>
    </row>
    <row r="3" spans="3:5" ht="12.75">
      <c r="C3" s="5"/>
      <c r="D3" s="3"/>
      <c r="E3" s="4"/>
    </row>
    <row r="4" spans="3:5" ht="15.75" customHeight="1">
      <c r="C4" s="5"/>
      <c r="D4" s="3"/>
      <c r="E4" s="4"/>
    </row>
    <row r="5" spans="2:5" ht="13.5" customHeight="1">
      <c r="B5" s="112" t="s">
        <v>2</v>
      </c>
      <c r="C5" s="112"/>
      <c r="D5" s="112"/>
      <c r="E5" s="112"/>
    </row>
    <row r="6" spans="2:5" ht="21.75" customHeight="1">
      <c r="B6" s="112" t="s">
        <v>3</v>
      </c>
      <c r="C6" s="112"/>
      <c r="D6" s="112"/>
      <c r="E6" s="112"/>
    </row>
    <row r="7" spans="3:5" ht="14.25" customHeight="1">
      <c r="C7" s="5"/>
      <c r="D7" s="6" t="s">
        <v>4</v>
      </c>
      <c r="E7" s="7"/>
    </row>
    <row r="8" spans="1:6" ht="27.75" customHeight="1">
      <c r="A8" s="8" t="s">
        <v>5</v>
      </c>
      <c r="B8" s="9" t="s">
        <v>6</v>
      </c>
      <c r="C8" s="8" t="s">
        <v>7</v>
      </c>
      <c r="D8" s="10" t="s">
        <v>8</v>
      </c>
      <c r="E8" s="10" t="s">
        <v>9</v>
      </c>
      <c r="F8" s="10" t="s">
        <v>10</v>
      </c>
    </row>
    <row r="9" spans="1:6" s="14" customFormat="1" ht="12.75">
      <c r="A9" s="11">
        <v>1</v>
      </c>
      <c r="B9" s="12">
        <v>2</v>
      </c>
      <c r="C9" s="11">
        <v>3</v>
      </c>
      <c r="D9" s="13">
        <v>4</v>
      </c>
      <c r="E9" s="13">
        <v>4</v>
      </c>
      <c r="F9" s="13"/>
    </row>
    <row r="10" spans="1:6" ht="21.75" customHeight="1">
      <c r="A10" s="15"/>
      <c r="B10" s="16"/>
      <c r="C10" s="17" t="s">
        <v>11</v>
      </c>
      <c r="D10" s="18">
        <f>D13+D22+D29+D33+D37+D52+D48+D25</f>
        <v>180100</v>
      </c>
      <c r="E10" s="18">
        <f>E13+E22+E29+E33+E37+E52+E48+E25</f>
        <v>87768.66670999999</v>
      </c>
      <c r="F10" s="19">
        <f>E10/D10</f>
        <v>0.48733296340921706</v>
      </c>
    </row>
    <row r="11" spans="1:6" ht="34.5" customHeight="1">
      <c r="A11" s="8"/>
      <c r="B11" s="20"/>
      <c r="C11" s="21" t="s">
        <v>12</v>
      </c>
      <c r="D11" s="22">
        <f>D12+D28</f>
        <v>110928.6</v>
      </c>
      <c r="E11" s="22">
        <f>E12+E28</f>
        <v>54513.83425</v>
      </c>
      <c r="F11" s="23">
        <f>E11/D11</f>
        <v>0.49143173401629514</v>
      </c>
    </row>
    <row r="12" spans="1:6" ht="25.5" customHeight="1">
      <c r="A12" s="8"/>
      <c r="B12" s="20"/>
      <c r="C12" s="21" t="s">
        <v>13</v>
      </c>
      <c r="D12" s="22">
        <f>D14+D20+D21+D22+D25</f>
        <v>61983.6</v>
      </c>
      <c r="E12" s="22">
        <f>E14+E20+E21+E22+E25</f>
        <v>30518.034229999997</v>
      </c>
      <c r="F12" s="23">
        <f aca="true" t="shared" si="0" ref="F12:F61">E12/D12</f>
        <v>0.49235659480894944</v>
      </c>
    </row>
    <row r="13" spans="1:6" ht="15.75" customHeight="1">
      <c r="A13" s="8" t="s">
        <v>14</v>
      </c>
      <c r="B13" s="20" t="s">
        <v>15</v>
      </c>
      <c r="C13" s="21" t="s">
        <v>16</v>
      </c>
      <c r="D13" s="22">
        <f>D14+D20+D21</f>
        <v>46433.1</v>
      </c>
      <c r="E13" s="22">
        <f>E14+E20+E21</f>
        <v>22412.79237</v>
      </c>
      <c r="F13" s="23">
        <f t="shared" si="0"/>
        <v>0.4826899855921745</v>
      </c>
    </row>
    <row r="14" spans="1:6" ht="25.5">
      <c r="A14" s="8" t="s">
        <v>17</v>
      </c>
      <c r="B14" s="20" t="s">
        <v>18</v>
      </c>
      <c r="C14" s="21" t="s">
        <v>19</v>
      </c>
      <c r="D14" s="24">
        <f>SUM(D15:D19)</f>
        <v>32382.1</v>
      </c>
      <c r="E14" s="24">
        <f>SUM(E15:E19)</f>
        <v>16285.35326</v>
      </c>
      <c r="F14" s="23">
        <f t="shared" si="0"/>
        <v>0.5029122033469108</v>
      </c>
    </row>
    <row r="15" spans="1:6" ht="38.25">
      <c r="A15" s="11" t="s">
        <v>20</v>
      </c>
      <c r="B15" s="25" t="s">
        <v>21</v>
      </c>
      <c r="C15" s="26" t="s">
        <v>22</v>
      </c>
      <c r="D15" s="27">
        <v>25371</v>
      </c>
      <c r="E15" s="27">
        <v>12249.10778</v>
      </c>
      <c r="F15" s="23">
        <f t="shared" si="0"/>
        <v>0.4827995656458161</v>
      </c>
    </row>
    <row r="16" spans="1:6" ht="51">
      <c r="A16" s="11" t="s">
        <v>23</v>
      </c>
      <c r="B16" s="25" t="s">
        <v>24</v>
      </c>
      <c r="C16" s="26" t="s">
        <v>25</v>
      </c>
      <c r="D16" s="27">
        <v>0.5</v>
      </c>
      <c r="E16" s="27">
        <v>-49.77049</v>
      </c>
      <c r="F16" s="23">
        <f t="shared" si="0"/>
        <v>-99.54098</v>
      </c>
    </row>
    <row r="17" spans="1:6" ht="51">
      <c r="A17" s="11" t="s">
        <v>26</v>
      </c>
      <c r="B17" s="25" t="s">
        <v>27</v>
      </c>
      <c r="C17" s="26" t="s">
        <v>28</v>
      </c>
      <c r="D17" s="27">
        <v>4560</v>
      </c>
      <c r="E17" s="27">
        <v>2853.11403</v>
      </c>
      <c r="F17" s="23">
        <f t="shared" si="0"/>
        <v>0.6256829013157895</v>
      </c>
    </row>
    <row r="18" spans="1:6" ht="63.75">
      <c r="A18" s="11" t="s">
        <v>29</v>
      </c>
      <c r="B18" s="25" t="s">
        <v>30</v>
      </c>
      <c r="C18" s="26" t="s">
        <v>31</v>
      </c>
      <c r="D18" s="27">
        <v>0.6</v>
      </c>
      <c r="E18" s="27">
        <v>-101.2396</v>
      </c>
      <c r="F18" s="23">
        <f t="shared" si="0"/>
        <v>-168.73266666666666</v>
      </c>
    </row>
    <row r="19" spans="1:6" ht="25.5">
      <c r="A19" s="11" t="s">
        <v>32</v>
      </c>
      <c r="B19" s="25" t="s">
        <v>33</v>
      </c>
      <c r="C19" s="26" t="s">
        <v>34</v>
      </c>
      <c r="D19" s="27">
        <v>2450</v>
      </c>
      <c r="E19" s="27">
        <v>1334.14154</v>
      </c>
      <c r="F19" s="23">
        <f t="shared" si="0"/>
        <v>0.5445475673469388</v>
      </c>
    </row>
    <row r="20" spans="1:6" ht="25.5">
      <c r="A20" s="8" t="s">
        <v>35</v>
      </c>
      <c r="B20" s="20" t="s">
        <v>36</v>
      </c>
      <c r="C20" s="21" t="s">
        <v>37</v>
      </c>
      <c r="D20" s="24">
        <v>14050</v>
      </c>
      <c r="E20" s="24">
        <v>6134.92835</v>
      </c>
      <c r="F20" s="23">
        <f t="shared" si="0"/>
        <v>0.4366497046263345</v>
      </c>
    </row>
    <row r="21" spans="1:6" ht="38.25">
      <c r="A21" s="8" t="s">
        <v>38</v>
      </c>
      <c r="B21" s="20" t="s">
        <v>39</v>
      </c>
      <c r="C21" s="21" t="s">
        <v>40</v>
      </c>
      <c r="D21" s="24">
        <v>1</v>
      </c>
      <c r="E21" s="24">
        <v>-7.48924</v>
      </c>
      <c r="F21" s="23">
        <f t="shared" si="0"/>
        <v>-7.48924</v>
      </c>
    </row>
    <row r="22" spans="1:6" ht="15.75" customHeight="1">
      <c r="A22" s="8" t="s">
        <v>41</v>
      </c>
      <c r="B22" s="20" t="s">
        <v>42</v>
      </c>
      <c r="C22" s="21" t="s">
        <v>43</v>
      </c>
      <c r="D22" s="22">
        <f>D23</f>
        <v>15550</v>
      </c>
      <c r="E22" s="22">
        <f>E23</f>
        <v>8105.24186</v>
      </c>
      <c r="F22" s="23">
        <f t="shared" si="0"/>
        <v>0.5212374186495177</v>
      </c>
    </row>
    <row r="23" spans="1:6" ht="25.5">
      <c r="A23" s="8" t="s">
        <v>44</v>
      </c>
      <c r="B23" s="20" t="s">
        <v>45</v>
      </c>
      <c r="C23" s="21" t="s">
        <v>46</v>
      </c>
      <c r="D23" s="24">
        <f>D24</f>
        <v>15550</v>
      </c>
      <c r="E23" s="24">
        <f>E24</f>
        <v>8105.24186</v>
      </c>
      <c r="F23" s="23">
        <f t="shared" si="0"/>
        <v>0.5212374186495177</v>
      </c>
    </row>
    <row r="24" spans="1:6" ht="67.5" customHeight="1">
      <c r="A24" s="11" t="s">
        <v>47</v>
      </c>
      <c r="B24" s="25" t="s">
        <v>48</v>
      </c>
      <c r="C24" s="26" t="s">
        <v>49</v>
      </c>
      <c r="D24" s="27">
        <v>15550</v>
      </c>
      <c r="E24" s="27">
        <v>8105.24186</v>
      </c>
      <c r="F24" s="23">
        <f t="shared" si="0"/>
        <v>0.5212374186495177</v>
      </c>
    </row>
    <row r="25" spans="1:6" ht="40.5" customHeight="1">
      <c r="A25" s="8" t="s">
        <v>50</v>
      </c>
      <c r="B25" s="20" t="s">
        <v>51</v>
      </c>
      <c r="C25" s="21" t="s">
        <v>52</v>
      </c>
      <c r="D25" s="22">
        <f>D26</f>
        <v>0.5</v>
      </c>
      <c r="E25" s="22">
        <f>E26</f>
        <v>0</v>
      </c>
      <c r="F25" s="23">
        <f t="shared" si="0"/>
        <v>0</v>
      </c>
    </row>
    <row r="26" spans="1:6" ht="16.5" customHeight="1">
      <c r="A26" s="8" t="s">
        <v>53</v>
      </c>
      <c r="B26" s="20" t="s">
        <v>54</v>
      </c>
      <c r="C26" s="21" t="s">
        <v>55</v>
      </c>
      <c r="D26" s="24">
        <f>D27</f>
        <v>0.5</v>
      </c>
      <c r="E26" s="24">
        <f>E27</f>
        <v>0</v>
      </c>
      <c r="F26" s="23">
        <f t="shared" si="0"/>
        <v>0</v>
      </c>
    </row>
    <row r="27" spans="1:6" ht="41.25" customHeight="1">
      <c r="A27" s="11" t="s">
        <v>56</v>
      </c>
      <c r="B27" s="25" t="s">
        <v>57</v>
      </c>
      <c r="C27" s="26" t="s">
        <v>58</v>
      </c>
      <c r="D27" s="27">
        <v>0.5</v>
      </c>
      <c r="E27" s="27">
        <v>0</v>
      </c>
      <c r="F27" s="23">
        <f t="shared" si="0"/>
        <v>0</v>
      </c>
    </row>
    <row r="28" spans="1:6" ht="27" customHeight="1">
      <c r="A28" s="11"/>
      <c r="B28" s="25"/>
      <c r="C28" s="28" t="s">
        <v>59</v>
      </c>
      <c r="D28" s="22">
        <f>D29+D33+D37+D48</f>
        <v>48945</v>
      </c>
      <c r="E28" s="22">
        <f>E29+E33+E37+E48</f>
        <v>23995.80002</v>
      </c>
      <c r="F28" s="23">
        <f t="shared" si="0"/>
        <v>0.4902604968842578</v>
      </c>
    </row>
    <row r="29" spans="1:6" ht="39.75" customHeight="1">
      <c r="A29" s="8" t="s">
        <v>60</v>
      </c>
      <c r="B29" s="20" t="s">
        <v>61</v>
      </c>
      <c r="C29" s="21" t="s">
        <v>62</v>
      </c>
      <c r="D29" s="22">
        <f aca="true" t="shared" si="1" ref="D29:E31">D30</f>
        <v>38850</v>
      </c>
      <c r="E29" s="22">
        <f t="shared" si="1"/>
        <v>20957.44056</v>
      </c>
      <c r="F29" s="23">
        <f t="shared" si="0"/>
        <v>0.5394450594594594</v>
      </c>
    </row>
    <row r="30" spans="1:6" ht="76.5">
      <c r="A30" s="8" t="s">
        <v>63</v>
      </c>
      <c r="B30" s="20" t="s">
        <v>64</v>
      </c>
      <c r="C30" s="21" t="s">
        <v>65</v>
      </c>
      <c r="D30" s="24">
        <f t="shared" si="1"/>
        <v>38850</v>
      </c>
      <c r="E30" s="24">
        <f t="shared" si="1"/>
        <v>20957.44056</v>
      </c>
      <c r="F30" s="23">
        <f t="shared" si="0"/>
        <v>0.5394450594594594</v>
      </c>
    </row>
    <row r="31" spans="1:6" ht="102">
      <c r="A31" s="11" t="s">
        <v>66</v>
      </c>
      <c r="B31" s="25" t="s">
        <v>67</v>
      </c>
      <c r="C31" s="26" t="s">
        <v>68</v>
      </c>
      <c r="D31" s="29">
        <f t="shared" si="1"/>
        <v>38850</v>
      </c>
      <c r="E31" s="29">
        <f>E32</f>
        <v>20957.44056</v>
      </c>
      <c r="F31" s="23">
        <f t="shared" si="0"/>
        <v>0.5394450594594594</v>
      </c>
    </row>
    <row r="32" spans="1:6" ht="63.75">
      <c r="A32" s="11" t="s">
        <v>69</v>
      </c>
      <c r="B32" s="25" t="s">
        <v>70</v>
      </c>
      <c r="C32" s="26" t="s">
        <v>71</v>
      </c>
      <c r="D32" s="29">
        <v>38850</v>
      </c>
      <c r="E32" s="29">
        <v>20957.44056</v>
      </c>
      <c r="F32" s="23">
        <f t="shared" si="0"/>
        <v>0.5394450594594594</v>
      </c>
    </row>
    <row r="33" spans="1:6" ht="38.25">
      <c r="A33" s="8" t="s">
        <v>72</v>
      </c>
      <c r="B33" s="20" t="s">
        <v>73</v>
      </c>
      <c r="C33" s="21" t="s">
        <v>74</v>
      </c>
      <c r="D33" s="22">
        <f aca="true" t="shared" si="2" ref="D33:E35">D34</f>
        <v>2850</v>
      </c>
      <c r="E33" s="22">
        <f t="shared" si="2"/>
        <v>627.86</v>
      </c>
      <c r="F33" s="23">
        <f t="shared" si="0"/>
        <v>0.22030175438596492</v>
      </c>
    </row>
    <row r="34" spans="1:6" ht="25.5">
      <c r="A34" s="8" t="s">
        <v>75</v>
      </c>
      <c r="B34" s="20" t="s">
        <v>76</v>
      </c>
      <c r="C34" s="21" t="s">
        <v>77</v>
      </c>
      <c r="D34" s="24">
        <f t="shared" si="2"/>
        <v>2850</v>
      </c>
      <c r="E34" s="24">
        <f t="shared" si="2"/>
        <v>627.86</v>
      </c>
      <c r="F34" s="23">
        <f t="shared" si="0"/>
        <v>0.22030175438596492</v>
      </c>
    </row>
    <row r="35" spans="1:6" ht="102">
      <c r="A35" s="11" t="s">
        <v>78</v>
      </c>
      <c r="B35" s="25" t="s">
        <v>79</v>
      </c>
      <c r="C35" s="26" t="s">
        <v>80</v>
      </c>
      <c r="D35" s="27">
        <f t="shared" si="2"/>
        <v>2850</v>
      </c>
      <c r="E35" s="27">
        <f t="shared" si="2"/>
        <v>627.86</v>
      </c>
      <c r="F35" s="23">
        <f t="shared" si="0"/>
        <v>0.22030175438596492</v>
      </c>
    </row>
    <row r="36" spans="1:6" ht="89.25">
      <c r="A36" s="11" t="s">
        <v>81</v>
      </c>
      <c r="B36" s="25" t="s">
        <v>82</v>
      </c>
      <c r="C36" s="26" t="s">
        <v>83</v>
      </c>
      <c r="D36" s="27">
        <v>2850</v>
      </c>
      <c r="E36" s="27">
        <v>627.86</v>
      </c>
      <c r="F36" s="23">
        <f t="shared" si="0"/>
        <v>0.22030175438596492</v>
      </c>
    </row>
    <row r="37" spans="1:6" ht="25.5">
      <c r="A37" s="8" t="s">
        <v>84</v>
      </c>
      <c r="B37" s="20" t="s">
        <v>85</v>
      </c>
      <c r="C37" s="21" t="s">
        <v>86</v>
      </c>
      <c r="D37" s="22">
        <f>D38+D39+D41</f>
        <v>7245</v>
      </c>
      <c r="E37" s="22">
        <f>E38+E39+E41</f>
        <v>2410.49946</v>
      </c>
      <c r="F37" s="23">
        <f t="shared" si="0"/>
        <v>0.3327121407867495</v>
      </c>
    </row>
    <row r="38" spans="1:6" ht="63.75">
      <c r="A38" s="30" t="s">
        <v>87</v>
      </c>
      <c r="B38" s="20" t="s">
        <v>88</v>
      </c>
      <c r="C38" s="21" t="s">
        <v>89</v>
      </c>
      <c r="D38" s="24">
        <v>480</v>
      </c>
      <c r="E38" s="24">
        <v>241.36582</v>
      </c>
      <c r="F38" s="23">
        <f t="shared" si="0"/>
        <v>0.5028454583333334</v>
      </c>
    </row>
    <row r="39" spans="1:6" ht="25.5">
      <c r="A39" s="8" t="s">
        <v>90</v>
      </c>
      <c r="B39" s="20" t="s">
        <v>91</v>
      </c>
      <c r="C39" s="21" t="s">
        <v>92</v>
      </c>
      <c r="D39" s="24">
        <f>D40</f>
        <v>1300</v>
      </c>
      <c r="E39" s="24">
        <f>E40</f>
        <v>0</v>
      </c>
      <c r="F39" s="23">
        <f t="shared" si="0"/>
        <v>0</v>
      </c>
    </row>
    <row r="40" spans="1:6" ht="94.5" customHeight="1">
      <c r="A40" s="11" t="s">
        <v>93</v>
      </c>
      <c r="B40" s="25" t="s">
        <v>94</v>
      </c>
      <c r="C40" s="26" t="s">
        <v>95</v>
      </c>
      <c r="D40" s="27">
        <v>1300</v>
      </c>
      <c r="E40" s="27">
        <v>0</v>
      </c>
      <c r="F40" s="23">
        <f t="shared" si="0"/>
        <v>0</v>
      </c>
    </row>
    <row r="41" spans="1:6" ht="76.5">
      <c r="A41" s="8" t="s">
        <v>96</v>
      </c>
      <c r="B41" s="20" t="s">
        <v>97</v>
      </c>
      <c r="C41" s="21" t="s">
        <v>98</v>
      </c>
      <c r="D41" s="24">
        <f>SUM(D42:D47)</f>
        <v>5465</v>
      </c>
      <c r="E41" s="24">
        <f>SUM(E42:E47)</f>
        <v>2169.13364</v>
      </c>
      <c r="F41" s="23">
        <f t="shared" si="0"/>
        <v>0.3969137493138152</v>
      </c>
    </row>
    <row r="42" spans="1:6" ht="63.75">
      <c r="A42" s="31" t="s">
        <v>99</v>
      </c>
      <c r="B42" s="25" t="s">
        <v>100</v>
      </c>
      <c r="C42" s="26" t="s">
        <v>101</v>
      </c>
      <c r="D42" s="27">
        <v>3950</v>
      </c>
      <c r="E42" s="27">
        <v>1640.56364</v>
      </c>
      <c r="F42" s="23">
        <f t="shared" si="0"/>
        <v>0.4153325670886076</v>
      </c>
    </row>
    <row r="43" spans="1:6" ht="63.75">
      <c r="A43" s="11" t="s">
        <v>102</v>
      </c>
      <c r="B43" s="25" t="s">
        <v>103</v>
      </c>
      <c r="C43" s="26" t="s">
        <v>101</v>
      </c>
      <c r="D43" s="27">
        <v>750</v>
      </c>
      <c r="E43" s="27">
        <v>103</v>
      </c>
      <c r="F43" s="23">
        <f t="shared" si="0"/>
        <v>0.13733333333333334</v>
      </c>
    </row>
    <row r="44" spans="1:6" ht="63.75">
      <c r="A44" s="11" t="s">
        <v>104</v>
      </c>
      <c r="B44" s="25" t="s">
        <v>105</v>
      </c>
      <c r="C44" s="26" t="s">
        <v>101</v>
      </c>
      <c r="D44" s="27">
        <v>55</v>
      </c>
      <c r="E44" s="27">
        <v>0</v>
      </c>
      <c r="F44" s="23">
        <f t="shared" si="0"/>
        <v>0</v>
      </c>
    </row>
    <row r="45" spans="1:6" ht="63.75">
      <c r="A45" s="11" t="s">
        <v>106</v>
      </c>
      <c r="B45" s="25" t="s">
        <v>107</v>
      </c>
      <c r="C45" s="26" t="s">
        <v>101</v>
      </c>
      <c r="D45" s="27">
        <v>55</v>
      </c>
      <c r="E45" s="27">
        <v>0</v>
      </c>
      <c r="F45" s="23">
        <f t="shared" si="0"/>
        <v>0</v>
      </c>
    </row>
    <row r="46" spans="1:6" ht="63.75">
      <c r="A46" s="11" t="s">
        <v>108</v>
      </c>
      <c r="B46" s="25" t="s">
        <v>109</v>
      </c>
      <c r="C46" s="26" t="s">
        <v>101</v>
      </c>
      <c r="D46" s="27">
        <v>600</v>
      </c>
      <c r="E46" s="27">
        <v>423.07</v>
      </c>
      <c r="F46" s="23">
        <f t="shared" si="0"/>
        <v>0.7051166666666666</v>
      </c>
    </row>
    <row r="47" spans="1:6" ht="63.75">
      <c r="A47" s="11" t="s">
        <v>110</v>
      </c>
      <c r="B47" s="25" t="s">
        <v>111</v>
      </c>
      <c r="C47" s="26" t="s">
        <v>112</v>
      </c>
      <c r="D47" s="27">
        <v>55</v>
      </c>
      <c r="E47" s="27">
        <v>2.5</v>
      </c>
      <c r="F47" s="23">
        <f t="shared" si="0"/>
        <v>0.045454545454545456</v>
      </c>
    </row>
    <row r="48" spans="1:6" ht="16.5" customHeight="1">
      <c r="A48" s="8" t="s">
        <v>113</v>
      </c>
      <c r="B48" s="20" t="s">
        <v>114</v>
      </c>
      <c r="C48" s="21" t="s">
        <v>115</v>
      </c>
      <c r="D48" s="22">
        <f>D49+D50</f>
        <v>0</v>
      </c>
      <c r="E48" s="22">
        <f>E49+E50</f>
        <v>0</v>
      </c>
      <c r="F48" s="23">
        <v>0</v>
      </c>
    </row>
    <row r="49" spans="1:6" ht="51">
      <c r="A49" s="8" t="s">
        <v>116</v>
      </c>
      <c r="B49" s="20" t="s">
        <v>117</v>
      </c>
      <c r="C49" s="21" t="s">
        <v>118</v>
      </c>
      <c r="D49" s="24">
        <v>0</v>
      </c>
      <c r="E49" s="24">
        <v>0</v>
      </c>
      <c r="F49" s="23">
        <v>0</v>
      </c>
    </row>
    <row r="50" spans="1:6" ht="38.25" customHeight="1">
      <c r="A50" s="8" t="s">
        <v>119</v>
      </c>
      <c r="B50" s="20" t="s">
        <v>120</v>
      </c>
      <c r="C50" s="21" t="s">
        <v>121</v>
      </c>
      <c r="D50" s="24">
        <f>D51</f>
        <v>0</v>
      </c>
      <c r="E50" s="24">
        <f>E51</f>
        <v>0</v>
      </c>
      <c r="F50" s="23">
        <v>0</v>
      </c>
    </row>
    <row r="51" spans="1:6" ht="27" customHeight="1">
      <c r="A51" s="11"/>
      <c r="B51" s="25" t="s">
        <v>122</v>
      </c>
      <c r="C51" s="26" t="s">
        <v>123</v>
      </c>
      <c r="D51" s="32">
        <v>0</v>
      </c>
      <c r="E51" s="32">
        <v>0</v>
      </c>
      <c r="F51" s="23">
        <v>0</v>
      </c>
    </row>
    <row r="52" spans="1:6" ht="27" customHeight="1">
      <c r="A52" s="8" t="s">
        <v>124</v>
      </c>
      <c r="B52" s="20" t="s">
        <v>125</v>
      </c>
      <c r="C52" s="21" t="s">
        <v>126</v>
      </c>
      <c r="D52" s="22">
        <f>D53+D54+D62</f>
        <v>69171.40000000001</v>
      </c>
      <c r="E52" s="22">
        <f>E53+E54+E62</f>
        <v>33254.832460000005</v>
      </c>
      <c r="F52" s="23">
        <f t="shared" si="0"/>
        <v>0.48075985826512113</v>
      </c>
    </row>
    <row r="53" spans="1:6" ht="51">
      <c r="A53" s="8" t="s">
        <v>127</v>
      </c>
      <c r="B53" s="20" t="s">
        <v>128</v>
      </c>
      <c r="C53" s="21" t="s">
        <v>129</v>
      </c>
      <c r="D53" s="24">
        <v>0</v>
      </c>
      <c r="E53" s="24">
        <v>0</v>
      </c>
      <c r="F53" s="23">
        <v>0</v>
      </c>
    </row>
    <row r="54" spans="1:6" ht="25.5">
      <c r="A54" s="8" t="s">
        <v>130</v>
      </c>
      <c r="B54" s="20" t="s">
        <v>131</v>
      </c>
      <c r="C54" s="21" t="s">
        <v>132</v>
      </c>
      <c r="D54" s="24">
        <f>D55+D59</f>
        <v>69171.40000000001</v>
      </c>
      <c r="E54" s="24">
        <f>E55+E59</f>
        <v>33254.832460000005</v>
      </c>
      <c r="F54" s="23">
        <f t="shared" si="0"/>
        <v>0.48075985826512113</v>
      </c>
    </row>
    <row r="55" spans="1:6" ht="63.75">
      <c r="A55" s="8" t="s">
        <v>133</v>
      </c>
      <c r="B55" s="20" t="s">
        <v>134</v>
      </c>
      <c r="C55" s="21" t="s">
        <v>135</v>
      </c>
      <c r="D55" s="33">
        <f>D56+D57+D58</f>
        <v>57672.700000000004</v>
      </c>
      <c r="E55" s="33">
        <f>E56+E57+E58</f>
        <v>27505.482460000003</v>
      </c>
      <c r="F55" s="23">
        <f t="shared" si="0"/>
        <v>0.4769237864708953</v>
      </c>
    </row>
    <row r="56" spans="1:6" ht="76.5">
      <c r="A56" s="11" t="s">
        <v>136</v>
      </c>
      <c r="B56" s="20" t="s">
        <v>137</v>
      </c>
      <c r="C56" s="26" t="s">
        <v>138</v>
      </c>
      <c r="D56" s="33">
        <v>3983.9</v>
      </c>
      <c r="E56" s="33">
        <v>2111.828</v>
      </c>
      <c r="F56" s="23">
        <f t="shared" si="0"/>
        <v>0.5300906147242651</v>
      </c>
    </row>
    <row r="57" spans="1:6" ht="102">
      <c r="A57" s="11" t="s">
        <v>139</v>
      </c>
      <c r="B57" s="20" t="s">
        <v>140</v>
      </c>
      <c r="C57" s="26" t="s">
        <v>141</v>
      </c>
      <c r="D57" s="33">
        <v>5</v>
      </c>
      <c r="E57" s="33">
        <v>0</v>
      </c>
      <c r="F57" s="23">
        <f t="shared" si="0"/>
        <v>0</v>
      </c>
    </row>
    <row r="58" spans="1:6" ht="76.5">
      <c r="A58" s="11" t="s">
        <v>142</v>
      </c>
      <c r="B58" s="20" t="s">
        <v>143</v>
      </c>
      <c r="C58" s="26" t="s">
        <v>144</v>
      </c>
      <c r="D58" s="33">
        <v>53683.8</v>
      </c>
      <c r="E58" s="33">
        <v>25393.65446</v>
      </c>
      <c r="F58" s="23">
        <f t="shared" si="0"/>
        <v>0.4730226708988559</v>
      </c>
    </row>
    <row r="59" spans="1:6" ht="81" customHeight="1">
      <c r="A59" s="8" t="s">
        <v>145</v>
      </c>
      <c r="B59" s="20" t="s">
        <v>146</v>
      </c>
      <c r="C59" s="21" t="s">
        <v>147</v>
      </c>
      <c r="D59" s="33">
        <f>D60+D61</f>
        <v>11498.7</v>
      </c>
      <c r="E59" s="33">
        <f>E60+E61</f>
        <v>5749.35</v>
      </c>
      <c r="F59" s="23">
        <f t="shared" si="0"/>
        <v>0.5</v>
      </c>
    </row>
    <row r="60" spans="1:6" ht="54" customHeight="1">
      <c r="A60" s="11" t="s">
        <v>148</v>
      </c>
      <c r="B60" s="25" t="s">
        <v>149</v>
      </c>
      <c r="C60" s="26" t="s">
        <v>150</v>
      </c>
      <c r="D60" s="27">
        <v>9117.6</v>
      </c>
      <c r="E60" s="27">
        <v>4558.8</v>
      </c>
      <c r="F60" s="23">
        <f t="shared" si="0"/>
        <v>0.5</v>
      </c>
    </row>
    <row r="61" spans="1:6" ht="61.5" customHeight="1">
      <c r="A61" s="11" t="s">
        <v>151</v>
      </c>
      <c r="B61" s="25" t="s">
        <v>152</v>
      </c>
      <c r="C61" s="26" t="s">
        <v>153</v>
      </c>
      <c r="D61" s="27">
        <v>2381.1</v>
      </c>
      <c r="E61" s="27">
        <v>1190.55</v>
      </c>
      <c r="F61" s="23">
        <f t="shared" si="0"/>
        <v>0.5</v>
      </c>
    </row>
    <row r="62" spans="1:6" ht="89.25">
      <c r="A62" s="8" t="s">
        <v>154</v>
      </c>
      <c r="B62" s="20" t="s">
        <v>155</v>
      </c>
      <c r="C62" s="21" t="s">
        <v>156</v>
      </c>
      <c r="D62" s="33">
        <f>D63</f>
        <v>0</v>
      </c>
      <c r="E62" s="33">
        <f>E63</f>
        <v>0</v>
      </c>
      <c r="F62" s="23">
        <v>0</v>
      </c>
    </row>
    <row r="63" spans="1:6" ht="153">
      <c r="A63" s="11" t="s">
        <v>157</v>
      </c>
      <c r="B63" s="25" t="s">
        <v>158</v>
      </c>
      <c r="C63" s="26" t="s">
        <v>159</v>
      </c>
      <c r="D63" s="27">
        <v>0</v>
      </c>
      <c r="E63" s="27">
        <v>0</v>
      </c>
      <c r="F63" s="23">
        <v>0</v>
      </c>
    </row>
    <row r="64" spans="3:5" ht="12.75">
      <c r="C64" s="1"/>
      <c r="D64" s="34"/>
      <c r="E64" s="35"/>
    </row>
    <row r="65" spans="3:5" ht="12.75">
      <c r="C65" s="1"/>
      <c r="D65" s="34"/>
      <c r="E65" s="35"/>
    </row>
    <row r="66" spans="3:5" ht="12.75">
      <c r="C66" s="1"/>
      <c r="D66" s="34"/>
      <c r="E66" s="35"/>
    </row>
    <row r="67" spans="3:5" ht="12.75">
      <c r="C67" s="1"/>
      <c r="D67" s="34"/>
      <c r="E67" s="35"/>
    </row>
    <row r="68" spans="3:5" ht="12.75">
      <c r="C68" s="1"/>
      <c r="D68" s="34"/>
      <c r="E68" s="35"/>
    </row>
    <row r="69" spans="3:5" ht="12.75">
      <c r="C69" s="1"/>
      <c r="D69" s="34"/>
      <c r="E69" s="35"/>
    </row>
    <row r="70" spans="3:4" ht="12.75">
      <c r="C70" s="1"/>
      <c r="D70" s="34"/>
    </row>
    <row r="71" spans="3:4" ht="12.75">
      <c r="C71" s="1"/>
      <c r="D71" s="34"/>
    </row>
  </sheetData>
  <sheetProtection/>
  <mergeCells count="2">
    <mergeCell ref="B5:E5"/>
    <mergeCell ref="B6:E6"/>
  </mergeCells>
  <printOptions/>
  <pageMargins left="0.72" right="0.73" top="0.52" bottom="0.5118110236220472" header="0.4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2"/>
  <sheetViews>
    <sheetView tabSelected="1" view="pageBreakPreview" zoomScaleSheetLayoutView="100" zoomScalePageLayoutView="0" workbookViewId="0" topLeftCell="A5">
      <selection activeCell="H128" sqref="H128"/>
    </sheetView>
  </sheetViews>
  <sheetFormatPr defaultColWidth="9.140625" defaultRowHeight="15"/>
  <cols>
    <col min="1" max="1" width="7.421875" style="14" customWidth="1"/>
    <col min="2" max="2" width="33.7109375" style="2" customWidth="1"/>
    <col min="3" max="3" width="6.8515625" style="14" customWidth="1"/>
    <col min="4" max="4" width="9.00390625" style="1" customWidth="1"/>
    <col min="5" max="5" width="9.140625" style="1" customWidth="1"/>
    <col min="6" max="6" width="6.140625" style="1" customWidth="1"/>
    <col min="7" max="7" width="9.00390625" style="1" customWidth="1"/>
    <col min="8" max="8" width="9.28125" style="1" customWidth="1"/>
    <col min="9" max="16384" width="9.140625" style="1" customWidth="1"/>
  </cols>
  <sheetData>
    <row r="1" spans="1:7" ht="23.25">
      <c r="A1" s="47"/>
      <c r="B1" s="48"/>
      <c r="C1" s="49"/>
      <c r="D1" s="50"/>
      <c r="E1" s="50"/>
      <c r="F1" s="51"/>
      <c r="G1" s="3" t="s">
        <v>182</v>
      </c>
    </row>
    <row r="2" spans="1:7" ht="12.75">
      <c r="A2" s="52"/>
      <c r="B2" s="53"/>
      <c r="C2" s="49"/>
      <c r="D2" s="50"/>
      <c r="E2" s="50"/>
      <c r="F2" s="51"/>
      <c r="G2" s="3" t="s">
        <v>1</v>
      </c>
    </row>
    <row r="3" spans="1:7" ht="12.75">
      <c r="A3" s="52"/>
      <c r="B3" s="53"/>
      <c r="C3" s="49"/>
      <c r="D3" s="50"/>
      <c r="E3" s="50"/>
      <c r="F3" s="51"/>
      <c r="G3" s="3"/>
    </row>
    <row r="4" spans="1:7" ht="12.75" customHeight="1">
      <c r="A4" s="54"/>
      <c r="B4" s="55"/>
      <c r="C4" s="49"/>
      <c r="D4" s="50"/>
      <c r="E4" s="50"/>
      <c r="F4" s="51"/>
      <c r="G4" s="3"/>
    </row>
    <row r="5" spans="1:7" ht="12.75" customHeight="1">
      <c r="A5" s="54"/>
      <c r="B5" s="113" t="s">
        <v>183</v>
      </c>
      <c r="C5" s="113"/>
      <c r="D5" s="113"/>
      <c r="E5" s="113"/>
      <c r="F5" s="113"/>
      <c r="G5" s="3"/>
    </row>
    <row r="6" spans="1:7" ht="29.25" customHeight="1">
      <c r="A6" s="56"/>
      <c r="B6" s="114" t="s">
        <v>184</v>
      </c>
      <c r="C6" s="114"/>
      <c r="D6" s="114"/>
      <c r="E6" s="114"/>
      <c r="F6" s="114"/>
      <c r="G6" s="56"/>
    </row>
    <row r="7" spans="1:7" ht="12.75">
      <c r="A7" s="52"/>
      <c r="B7" s="57"/>
      <c r="C7" s="52"/>
      <c r="D7" s="37"/>
      <c r="E7" s="37"/>
      <c r="F7" s="37"/>
      <c r="G7" s="3" t="s">
        <v>4</v>
      </c>
    </row>
    <row r="8" spans="1:9" ht="51">
      <c r="A8" s="39" t="s">
        <v>5</v>
      </c>
      <c r="B8" s="58" t="s">
        <v>164</v>
      </c>
      <c r="C8" s="39" t="s">
        <v>185</v>
      </c>
      <c r="D8" s="39" t="s">
        <v>186</v>
      </c>
      <c r="E8" s="39" t="s">
        <v>187</v>
      </c>
      <c r="F8" s="39" t="s">
        <v>188</v>
      </c>
      <c r="G8" s="39" t="s">
        <v>189</v>
      </c>
      <c r="H8" s="39" t="s">
        <v>190</v>
      </c>
      <c r="I8" s="39" t="s">
        <v>191</v>
      </c>
    </row>
    <row r="9" spans="1:9" ht="18.75" customHeight="1">
      <c r="A9" s="59"/>
      <c r="B9" s="60" t="s">
        <v>192</v>
      </c>
      <c r="C9" s="61"/>
      <c r="D9" s="61"/>
      <c r="E9" s="61"/>
      <c r="F9" s="61"/>
      <c r="G9" s="62">
        <f>G11+G28+G58+G66+G73+G93+G97+G111+G120+G128+G135</f>
        <v>186200</v>
      </c>
      <c r="H9" s="62">
        <f>H11+H28+H58+H66+H73+H93+H97+H111+H120+H128+H135</f>
        <v>58043.01580000001</v>
      </c>
      <c r="I9" s="63">
        <f>H9/G9</f>
        <v>0.311724037593985</v>
      </c>
    </row>
    <row r="10" spans="1:10" ht="32.25" customHeight="1">
      <c r="A10" s="64" t="s">
        <v>193</v>
      </c>
      <c r="B10" s="65" t="s">
        <v>194</v>
      </c>
      <c r="C10" s="66">
        <v>894</v>
      </c>
      <c r="D10" s="66"/>
      <c r="E10" s="66"/>
      <c r="F10" s="66"/>
      <c r="G10" s="67">
        <f>G11</f>
        <v>7309.999999999998</v>
      </c>
      <c r="H10" s="67">
        <f>H11</f>
        <v>2691.85333</v>
      </c>
      <c r="I10" s="68">
        <f aca="true" t="shared" si="0" ref="I10:I73">H10/G10</f>
        <v>0.36824258960328327</v>
      </c>
      <c r="J10" s="69"/>
    </row>
    <row r="11" spans="1:10" ht="27.75" customHeight="1">
      <c r="A11" s="70" t="s">
        <v>14</v>
      </c>
      <c r="B11" s="71" t="s">
        <v>195</v>
      </c>
      <c r="C11" s="72">
        <v>894</v>
      </c>
      <c r="D11" s="73" t="s">
        <v>196</v>
      </c>
      <c r="E11" s="74"/>
      <c r="F11" s="74"/>
      <c r="G11" s="75">
        <f>G12+G15</f>
        <v>7309.999999999998</v>
      </c>
      <c r="H11" s="75">
        <f>H12+H15</f>
        <v>2691.85333</v>
      </c>
      <c r="I11" s="76">
        <f t="shared" si="0"/>
        <v>0.36824258960328327</v>
      </c>
      <c r="J11" s="69"/>
    </row>
    <row r="12" spans="1:9" ht="42.75" customHeight="1">
      <c r="A12" s="77" t="s">
        <v>17</v>
      </c>
      <c r="B12" s="58" t="s">
        <v>197</v>
      </c>
      <c r="C12" s="39">
        <v>894</v>
      </c>
      <c r="D12" s="78" t="s">
        <v>198</v>
      </c>
      <c r="E12" s="79"/>
      <c r="F12" s="79"/>
      <c r="G12" s="80">
        <f>G13</f>
        <v>1010.4</v>
      </c>
      <c r="H12" s="80">
        <f>H13</f>
        <v>428.62257</v>
      </c>
      <c r="I12" s="81">
        <f t="shared" si="0"/>
        <v>0.4242107779097387</v>
      </c>
    </row>
    <row r="13" spans="1:9" ht="25.5">
      <c r="A13" s="82" t="s">
        <v>20</v>
      </c>
      <c r="B13" s="83" t="s">
        <v>199</v>
      </c>
      <c r="C13" s="41">
        <v>894</v>
      </c>
      <c r="D13" s="84" t="s">
        <v>198</v>
      </c>
      <c r="E13" s="85" t="s">
        <v>200</v>
      </c>
      <c r="F13" s="85"/>
      <c r="G13" s="86">
        <f>G14</f>
        <v>1010.4</v>
      </c>
      <c r="H13" s="86">
        <f>H14</f>
        <v>428.62257</v>
      </c>
      <c r="I13" s="81">
        <f t="shared" si="0"/>
        <v>0.4242107779097387</v>
      </c>
    </row>
    <row r="14" spans="1:9" ht="25.5">
      <c r="A14" s="82" t="s">
        <v>201</v>
      </c>
      <c r="B14" s="83" t="s">
        <v>202</v>
      </c>
      <c r="C14" s="41">
        <v>894</v>
      </c>
      <c r="D14" s="84" t="s">
        <v>198</v>
      </c>
      <c r="E14" s="85" t="s">
        <v>200</v>
      </c>
      <c r="F14" s="85">
        <v>111</v>
      </c>
      <c r="G14" s="86">
        <v>1010.4</v>
      </c>
      <c r="H14" s="86">
        <f>314.19466+114.42791</f>
        <v>428.62257</v>
      </c>
      <c r="I14" s="81">
        <f t="shared" si="0"/>
        <v>0.4242107779097387</v>
      </c>
    </row>
    <row r="15" spans="1:9" ht="55.5" customHeight="1">
      <c r="A15" s="77" t="s">
        <v>35</v>
      </c>
      <c r="B15" s="58" t="s">
        <v>203</v>
      </c>
      <c r="C15" s="39">
        <v>894</v>
      </c>
      <c r="D15" s="78" t="s">
        <v>204</v>
      </c>
      <c r="E15" s="79"/>
      <c r="F15" s="79"/>
      <c r="G15" s="80">
        <f>G16+G23+G25</f>
        <v>6299.5999999999985</v>
      </c>
      <c r="H15" s="80">
        <f>H16+H23+H25</f>
        <v>2263.23076</v>
      </c>
      <c r="I15" s="81">
        <f t="shared" si="0"/>
        <v>0.3592657883040194</v>
      </c>
    </row>
    <row r="16" spans="1:9" ht="38.25">
      <c r="A16" s="82" t="s">
        <v>205</v>
      </c>
      <c r="B16" s="83" t="s">
        <v>206</v>
      </c>
      <c r="C16" s="41">
        <v>894</v>
      </c>
      <c r="D16" s="84" t="s">
        <v>204</v>
      </c>
      <c r="E16" s="85" t="s">
        <v>207</v>
      </c>
      <c r="F16" s="85"/>
      <c r="G16" s="86">
        <f>G17+G18+G19+G20+G21+G22</f>
        <v>5206.799999999999</v>
      </c>
      <c r="H16" s="86">
        <f>H17+H18+H19+H20+H21+H22</f>
        <v>1875.20494</v>
      </c>
      <c r="I16" s="81">
        <f t="shared" si="0"/>
        <v>0.36014537527848206</v>
      </c>
    </row>
    <row r="17" spans="1:9" ht="25.5">
      <c r="A17" s="82" t="s">
        <v>208</v>
      </c>
      <c r="B17" s="83" t="s">
        <v>202</v>
      </c>
      <c r="C17" s="41">
        <v>894</v>
      </c>
      <c r="D17" s="84" t="s">
        <v>204</v>
      </c>
      <c r="E17" s="85" t="s">
        <v>207</v>
      </c>
      <c r="F17" s="85">
        <v>111</v>
      </c>
      <c r="G17" s="86">
        <v>2388.1</v>
      </c>
      <c r="H17" s="86">
        <f>782.93405+227.07308</f>
        <v>1010.00713</v>
      </c>
      <c r="I17" s="81">
        <f t="shared" si="0"/>
        <v>0.4229333486872409</v>
      </c>
    </row>
    <row r="18" spans="1:9" ht="25.5">
      <c r="A18" s="82" t="s">
        <v>209</v>
      </c>
      <c r="B18" s="83" t="s">
        <v>210</v>
      </c>
      <c r="C18" s="41">
        <v>894</v>
      </c>
      <c r="D18" s="84" t="s">
        <v>204</v>
      </c>
      <c r="E18" s="85" t="s">
        <v>207</v>
      </c>
      <c r="F18" s="85">
        <v>112</v>
      </c>
      <c r="G18" s="86">
        <v>5</v>
      </c>
      <c r="H18" s="86">
        <v>0.2</v>
      </c>
      <c r="I18" s="81">
        <f t="shared" si="0"/>
        <v>0.04</v>
      </c>
    </row>
    <row r="19" spans="1:9" ht="38.25">
      <c r="A19" s="82" t="s">
        <v>211</v>
      </c>
      <c r="B19" s="83" t="s">
        <v>212</v>
      </c>
      <c r="C19" s="41">
        <v>894</v>
      </c>
      <c r="D19" s="84" t="s">
        <v>204</v>
      </c>
      <c r="E19" s="85" t="s">
        <v>207</v>
      </c>
      <c r="F19" s="85">
        <v>242</v>
      </c>
      <c r="G19" s="86">
        <v>329.5</v>
      </c>
      <c r="H19" s="86">
        <f>51.1578+8.4+70.92937</f>
        <v>130.48717</v>
      </c>
      <c r="I19" s="81">
        <f t="shared" si="0"/>
        <v>0.3960156904400607</v>
      </c>
    </row>
    <row r="20" spans="1:9" ht="38.25">
      <c r="A20" s="82" t="s">
        <v>213</v>
      </c>
      <c r="B20" s="83" t="s">
        <v>214</v>
      </c>
      <c r="C20" s="41">
        <v>894</v>
      </c>
      <c r="D20" s="84" t="s">
        <v>204</v>
      </c>
      <c r="E20" s="85" t="s">
        <v>207</v>
      </c>
      <c r="F20" s="85">
        <v>244</v>
      </c>
      <c r="G20" s="86">
        <v>2462.8</v>
      </c>
      <c r="H20" s="86">
        <f>6.0085+208.22705+272.82605+101.97285+53.072+89.29919</f>
        <v>731.40564</v>
      </c>
      <c r="I20" s="81">
        <f t="shared" si="0"/>
        <v>0.296981338314114</v>
      </c>
    </row>
    <row r="21" spans="1:9" ht="25.5">
      <c r="A21" s="82" t="s">
        <v>215</v>
      </c>
      <c r="B21" s="83" t="s">
        <v>216</v>
      </c>
      <c r="C21" s="41">
        <v>894</v>
      </c>
      <c r="D21" s="84" t="s">
        <v>204</v>
      </c>
      <c r="E21" s="85" t="s">
        <v>207</v>
      </c>
      <c r="F21" s="85">
        <v>851</v>
      </c>
      <c r="G21" s="86">
        <v>16</v>
      </c>
      <c r="H21" s="86">
        <v>1.233</v>
      </c>
      <c r="I21" s="81">
        <f t="shared" si="0"/>
        <v>0.0770625</v>
      </c>
    </row>
    <row r="22" spans="1:9" ht="25.5">
      <c r="A22" s="82" t="s">
        <v>217</v>
      </c>
      <c r="B22" s="83" t="s">
        <v>218</v>
      </c>
      <c r="C22" s="41">
        <v>894</v>
      </c>
      <c r="D22" s="84" t="s">
        <v>204</v>
      </c>
      <c r="E22" s="85" t="s">
        <v>207</v>
      </c>
      <c r="F22" s="85">
        <v>852</v>
      </c>
      <c r="G22" s="86">
        <v>5.4</v>
      </c>
      <c r="H22" s="86">
        <v>1.872</v>
      </c>
      <c r="I22" s="81">
        <f t="shared" si="0"/>
        <v>0.3466666666666667</v>
      </c>
    </row>
    <row r="23" spans="1:9" ht="38.25">
      <c r="A23" s="82" t="s">
        <v>219</v>
      </c>
      <c r="B23" s="83" t="s">
        <v>220</v>
      </c>
      <c r="C23" s="41">
        <v>894</v>
      </c>
      <c r="D23" s="84" t="s">
        <v>204</v>
      </c>
      <c r="E23" s="85" t="s">
        <v>221</v>
      </c>
      <c r="F23" s="85"/>
      <c r="G23" s="86">
        <f>G24</f>
        <v>872.4</v>
      </c>
      <c r="H23" s="86">
        <f>H24</f>
        <v>388.02582</v>
      </c>
      <c r="I23" s="81">
        <f t="shared" si="0"/>
        <v>0.44477971114167814</v>
      </c>
    </row>
    <row r="24" spans="1:9" ht="25.5">
      <c r="A24" s="82"/>
      <c r="B24" s="83" t="s">
        <v>202</v>
      </c>
      <c r="C24" s="41">
        <v>894</v>
      </c>
      <c r="D24" s="84" t="s">
        <v>204</v>
      </c>
      <c r="E24" s="85" t="s">
        <v>221</v>
      </c>
      <c r="F24" s="85">
        <v>111</v>
      </c>
      <c r="G24" s="86">
        <v>872.4</v>
      </c>
      <c r="H24" s="86">
        <f>313.23509+94.79073-20</f>
        <v>388.02582</v>
      </c>
      <c r="I24" s="81">
        <f t="shared" si="0"/>
        <v>0.44477971114167814</v>
      </c>
    </row>
    <row r="25" spans="1:9" ht="38.25">
      <c r="A25" s="82" t="s">
        <v>222</v>
      </c>
      <c r="B25" s="83" t="s">
        <v>223</v>
      </c>
      <c r="C25" s="41">
        <v>894</v>
      </c>
      <c r="D25" s="84" t="s">
        <v>204</v>
      </c>
      <c r="E25" s="85" t="s">
        <v>224</v>
      </c>
      <c r="F25" s="85"/>
      <c r="G25" s="86">
        <f>G26</f>
        <v>220.4</v>
      </c>
      <c r="H25" s="86">
        <f>H26</f>
        <v>0</v>
      </c>
      <c r="I25" s="81">
        <f t="shared" si="0"/>
        <v>0</v>
      </c>
    </row>
    <row r="26" spans="1:9" ht="25.5">
      <c r="A26" s="82"/>
      <c r="B26" s="83" t="s">
        <v>210</v>
      </c>
      <c r="C26" s="41">
        <v>894</v>
      </c>
      <c r="D26" s="84" t="s">
        <v>204</v>
      </c>
      <c r="E26" s="85" t="s">
        <v>224</v>
      </c>
      <c r="F26" s="85">
        <v>112</v>
      </c>
      <c r="G26" s="86">
        <v>220.4</v>
      </c>
      <c r="H26" s="86">
        <v>0</v>
      </c>
      <c r="I26" s="81">
        <f t="shared" si="0"/>
        <v>0</v>
      </c>
    </row>
    <row r="27" spans="1:9" ht="32.25" customHeight="1">
      <c r="A27" s="64" t="s">
        <v>225</v>
      </c>
      <c r="B27" s="65" t="s">
        <v>226</v>
      </c>
      <c r="C27" s="66">
        <v>986</v>
      </c>
      <c r="D27" s="87"/>
      <c r="E27" s="88"/>
      <c r="F27" s="88"/>
      <c r="G27" s="89">
        <f>G28+G58+G66+G73+G93+G97+G111+G120+G128+G135</f>
        <v>178890</v>
      </c>
      <c r="H27" s="89">
        <f>H28+H58+H66+H73+H93+H97+H111+H120+H128+H135</f>
        <v>55351.16247000001</v>
      </c>
      <c r="I27" s="90">
        <f t="shared" si="0"/>
        <v>0.3094145143384203</v>
      </c>
    </row>
    <row r="28" spans="1:9" ht="29.25" customHeight="1">
      <c r="A28" s="70" t="s">
        <v>14</v>
      </c>
      <c r="B28" s="71" t="s">
        <v>195</v>
      </c>
      <c r="C28" s="72">
        <v>986</v>
      </c>
      <c r="D28" s="73" t="s">
        <v>196</v>
      </c>
      <c r="E28" s="74"/>
      <c r="F28" s="74"/>
      <c r="G28" s="91">
        <f>G29+G42+G45</f>
        <v>14392.1</v>
      </c>
      <c r="H28" s="91">
        <f>H29+H42+H45</f>
        <v>5761.853790000001</v>
      </c>
      <c r="I28" s="76">
        <f t="shared" si="0"/>
        <v>0.4003483709813023</v>
      </c>
    </row>
    <row r="29" spans="1:9" ht="54.75" customHeight="1">
      <c r="A29" s="77" t="s">
        <v>38</v>
      </c>
      <c r="B29" s="58" t="s">
        <v>227</v>
      </c>
      <c r="C29" s="39">
        <v>986</v>
      </c>
      <c r="D29" s="78" t="s">
        <v>228</v>
      </c>
      <c r="E29" s="79"/>
      <c r="F29" s="79"/>
      <c r="G29" s="80">
        <f>G30+G32</f>
        <v>12897.1</v>
      </c>
      <c r="H29" s="80">
        <f>H30+H32</f>
        <v>5447.248640000001</v>
      </c>
      <c r="I29" s="81">
        <f t="shared" si="0"/>
        <v>0.4223622860953238</v>
      </c>
    </row>
    <row r="30" spans="1:9" ht="51">
      <c r="A30" s="82" t="s">
        <v>229</v>
      </c>
      <c r="B30" s="83" t="s">
        <v>230</v>
      </c>
      <c r="C30" s="41">
        <v>986</v>
      </c>
      <c r="D30" s="84" t="s">
        <v>228</v>
      </c>
      <c r="E30" s="85" t="s">
        <v>231</v>
      </c>
      <c r="F30" s="85"/>
      <c r="G30" s="86">
        <f>G31</f>
        <v>1010.4</v>
      </c>
      <c r="H30" s="86">
        <f>H31</f>
        <v>429.60025</v>
      </c>
      <c r="I30" s="81">
        <f t="shared" si="0"/>
        <v>0.42517839469517027</v>
      </c>
    </row>
    <row r="31" spans="1:9" ht="25.5">
      <c r="A31" s="82"/>
      <c r="B31" s="83" t="s">
        <v>202</v>
      </c>
      <c r="C31" s="41">
        <v>986</v>
      </c>
      <c r="D31" s="84" t="s">
        <v>228</v>
      </c>
      <c r="E31" s="85" t="s">
        <v>231</v>
      </c>
      <c r="F31" s="85">
        <v>111</v>
      </c>
      <c r="G31" s="86">
        <v>1010.4</v>
      </c>
      <c r="H31" s="86">
        <f>308.14821+121.45204</f>
        <v>429.60025</v>
      </c>
      <c r="I31" s="81">
        <f t="shared" si="0"/>
        <v>0.42517839469517027</v>
      </c>
    </row>
    <row r="32" spans="1:9" ht="12.75">
      <c r="A32" s="82" t="s">
        <v>232</v>
      </c>
      <c r="B32" s="83" t="s">
        <v>233</v>
      </c>
      <c r="C32" s="41">
        <v>986</v>
      </c>
      <c r="D32" s="84" t="s">
        <v>228</v>
      </c>
      <c r="E32" s="85" t="s">
        <v>234</v>
      </c>
      <c r="F32" s="85"/>
      <c r="G32" s="86">
        <f>G33+G40</f>
        <v>11886.7</v>
      </c>
      <c r="H32" s="86">
        <f>H33+H40</f>
        <v>5017.64839</v>
      </c>
      <c r="I32" s="81">
        <f t="shared" si="0"/>
        <v>0.4221229096385035</v>
      </c>
    </row>
    <row r="33" spans="1:9" ht="51">
      <c r="A33" s="82" t="s">
        <v>235</v>
      </c>
      <c r="B33" s="83" t="s">
        <v>236</v>
      </c>
      <c r="C33" s="41">
        <v>986</v>
      </c>
      <c r="D33" s="84" t="s">
        <v>228</v>
      </c>
      <c r="E33" s="85" t="s">
        <v>237</v>
      </c>
      <c r="F33" s="85"/>
      <c r="G33" s="86">
        <f>G34+G35+G36+G37+G38+G39</f>
        <v>11881.7</v>
      </c>
      <c r="H33" s="86">
        <f>H34+H35+H36+H37+H38+H39</f>
        <v>5017.64839</v>
      </c>
      <c r="I33" s="81">
        <f t="shared" si="0"/>
        <v>0.42230054537650336</v>
      </c>
    </row>
    <row r="34" spans="1:9" ht="25.5">
      <c r="A34" s="82" t="s">
        <v>238</v>
      </c>
      <c r="B34" s="83" t="s">
        <v>202</v>
      </c>
      <c r="C34" s="41">
        <v>986</v>
      </c>
      <c r="D34" s="84" t="s">
        <v>228</v>
      </c>
      <c r="E34" s="85" t="s">
        <v>237</v>
      </c>
      <c r="F34" s="85">
        <v>111</v>
      </c>
      <c r="G34" s="86">
        <v>9120.2</v>
      </c>
      <c r="H34" s="86">
        <f>3132.77188+1037.2945</f>
        <v>4170.06638</v>
      </c>
      <c r="I34" s="81">
        <f t="shared" si="0"/>
        <v>0.45723409355058003</v>
      </c>
    </row>
    <row r="35" spans="1:9" ht="25.5">
      <c r="A35" s="82" t="s">
        <v>239</v>
      </c>
      <c r="B35" s="83" t="s">
        <v>210</v>
      </c>
      <c r="C35" s="41">
        <v>986</v>
      </c>
      <c r="D35" s="84" t="s">
        <v>228</v>
      </c>
      <c r="E35" s="85" t="s">
        <v>237</v>
      </c>
      <c r="F35" s="85">
        <v>112</v>
      </c>
      <c r="G35" s="86">
        <v>5</v>
      </c>
      <c r="H35" s="86">
        <v>0</v>
      </c>
      <c r="I35" s="81">
        <f t="shared" si="0"/>
        <v>0</v>
      </c>
    </row>
    <row r="36" spans="1:9" ht="38.25">
      <c r="A36" s="82" t="s">
        <v>240</v>
      </c>
      <c r="B36" s="83" t="s">
        <v>212</v>
      </c>
      <c r="C36" s="41">
        <v>986</v>
      </c>
      <c r="D36" s="84" t="s">
        <v>228</v>
      </c>
      <c r="E36" s="85" t="s">
        <v>237</v>
      </c>
      <c r="F36" s="85">
        <v>242</v>
      </c>
      <c r="G36" s="86">
        <v>651.2</v>
      </c>
      <c r="H36" s="86">
        <f>81.2343+129.17633+22.3125</f>
        <v>232.72313000000003</v>
      </c>
      <c r="I36" s="81">
        <f t="shared" si="0"/>
        <v>0.3573758138820639</v>
      </c>
    </row>
    <row r="37" spans="1:9" ht="38.25">
      <c r="A37" s="82" t="s">
        <v>241</v>
      </c>
      <c r="B37" s="83" t="s">
        <v>214</v>
      </c>
      <c r="C37" s="41">
        <v>986</v>
      </c>
      <c r="D37" s="84" t="s">
        <v>228</v>
      </c>
      <c r="E37" s="85" t="s">
        <v>237</v>
      </c>
      <c r="F37" s="85">
        <v>244</v>
      </c>
      <c r="G37" s="86">
        <v>2049.8</v>
      </c>
      <c r="H37" s="86">
        <f>108.12014+178.89938+100.24324+10.7451+94.12802+103.26345-0.91346</f>
        <v>594.48587</v>
      </c>
      <c r="I37" s="81">
        <f t="shared" si="0"/>
        <v>0.29002140208800853</v>
      </c>
    </row>
    <row r="38" spans="1:9" ht="25.5">
      <c r="A38" s="82" t="s">
        <v>242</v>
      </c>
      <c r="B38" s="83" t="s">
        <v>216</v>
      </c>
      <c r="C38" s="41">
        <v>986</v>
      </c>
      <c r="D38" s="84" t="s">
        <v>228</v>
      </c>
      <c r="E38" s="85" t="s">
        <v>237</v>
      </c>
      <c r="F38" s="85">
        <v>851</v>
      </c>
      <c r="G38" s="86">
        <v>50</v>
      </c>
      <c r="H38" s="86">
        <v>18.588</v>
      </c>
      <c r="I38" s="81">
        <f t="shared" si="0"/>
        <v>0.37176000000000003</v>
      </c>
    </row>
    <row r="39" spans="1:9" ht="25.5">
      <c r="A39" s="82" t="s">
        <v>243</v>
      </c>
      <c r="B39" s="83" t="s">
        <v>218</v>
      </c>
      <c r="C39" s="41">
        <v>986</v>
      </c>
      <c r="D39" s="84" t="s">
        <v>228</v>
      </c>
      <c r="E39" s="85" t="s">
        <v>237</v>
      </c>
      <c r="F39" s="85">
        <v>852</v>
      </c>
      <c r="G39" s="86">
        <v>5.5</v>
      </c>
      <c r="H39" s="86">
        <v>1.78501</v>
      </c>
      <c r="I39" s="81">
        <f t="shared" si="0"/>
        <v>0.32454727272727274</v>
      </c>
    </row>
    <row r="40" spans="1:9" ht="76.5">
      <c r="A40" s="82" t="s">
        <v>244</v>
      </c>
      <c r="B40" s="83" t="s">
        <v>245</v>
      </c>
      <c r="C40" s="41">
        <v>986</v>
      </c>
      <c r="D40" s="84" t="s">
        <v>228</v>
      </c>
      <c r="E40" s="85" t="s">
        <v>246</v>
      </c>
      <c r="F40" s="85">
        <v>598</v>
      </c>
      <c r="G40" s="86">
        <f>G41</f>
        <v>5</v>
      </c>
      <c r="H40" s="86">
        <f>H41</f>
        <v>0</v>
      </c>
      <c r="I40" s="81">
        <f t="shared" si="0"/>
        <v>0</v>
      </c>
    </row>
    <row r="41" spans="1:9" ht="51">
      <c r="A41" s="82"/>
      <c r="B41" s="83" t="s">
        <v>247</v>
      </c>
      <c r="C41" s="41">
        <v>986</v>
      </c>
      <c r="D41" s="84" t="s">
        <v>228</v>
      </c>
      <c r="E41" s="85" t="s">
        <v>246</v>
      </c>
      <c r="F41" s="85">
        <v>598</v>
      </c>
      <c r="G41" s="86">
        <v>5</v>
      </c>
      <c r="H41" s="86">
        <v>0</v>
      </c>
      <c r="I41" s="81">
        <f t="shared" si="0"/>
        <v>0</v>
      </c>
    </row>
    <row r="42" spans="1:9" ht="15.75" customHeight="1">
      <c r="A42" s="77" t="s">
        <v>248</v>
      </c>
      <c r="B42" s="58" t="s">
        <v>249</v>
      </c>
      <c r="C42" s="39">
        <v>986</v>
      </c>
      <c r="D42" s="78" t="s">
        <v>250</v>
      </c>
      <c r="E42" s="79"/>
      <c r="F42" s="79"/>
      <c r="G42" s="80">
        <f>G43</f>
        <v>30</v>
      </c>
      <c r="H42" s="80">
        <f>H43</f>
        <v>0</v>
      </c>
      <c r="I42" s="81">
        <f t="shared" si="0"/>
        <v>0</v>
      </c>
    </row>
    <row r="43" spans="1:9" ht="15.75" customHeight="1">
      <c r="A43" s="82" t="s">
        <v>251</v>
      </c>
      <c r="B43" s="83" t="s">
        <v>252</v>
      </c>
      <c r="C43" s="41">
        <v>986</v>
      </c>
      <c r="D43" s="84" t="s">
        <v>250</v>
      </c>
      <c r="E43" s="85" t="s">
        <v>253</v>
      </c>
      <c r="F43" s="85"/>
      <c r="G43" s="86">
        <f>G44</f>
        <v>30</v>
      </c>
      <c r="H43" s="86">
        <f>H44</f>
        <v>0</v>
      </c>
      <c r="I43" s="81">
        <f t="shared" si="0"/>
        <v>0</v>
      </c>
    </row>
    <row r="44" spans="1:9" ht="18.75" customHeight="1">
      <c r="A44" s="82"/>
      <c r="B44" s="83" t="s">
        <v>254</v>
      </c>
      <c r="C44" s="41">
        <v>986</v>
      </c>
      <c r="D44" s="84" t="s">
        <v>250</v>
      </c>
      <c r="E44" s="85" t="s">
        <v>253</v>
      </c>
      <c r="F44" s="84" t="s">
        <v>255</v>
      </c>
      <c r="G44" s="86">
        <v>30</v>
      </c>
      <c r="H44" s="86">
        <v>0</v>
      </c>
      <c r="I44" s="81">
        <f t="shared" si="0"/>
        <v>0</v>
      </c>
    </row>
    <row r="45" spans="1:9" ht="21.75" customHeight="1">
      <c r="A45" s="77" t="s">
        <v>256</v>
      </c>
      <c r="B45" s="58" t="s">
        <v>257</v>
      </c>
      <c r="C45" s="39">
        <v>986</v>
      </c>
      <c r="D45" s="78" t="s">
        <v>258</v>
      </c>
      <c r="E45" s="79"/>
      <c r="F45" s="79"/>
      <c r="G45" s="80">
        <f>G46+G52+G48+G50+G54+G56</f>
        <v>1465</v>
      </c>
      <c r="H45" s="80">
        <f>H46+H52+H48+H50+H54+H56</f>
        <v>314.60515</v>
      </c>
      <c r="I45" s="81">
        <f t="shared" si="0"/>
        <v>0.21474754266211601</v>
      </c>
    </row>
    <row r="46" spans="1:9" ht="51">
      <c r="A46" s="82" t="s">
        <v>259</v>
      </c>
      <c r="B46" s="83" t="s">
        <v>260</v>
      </c>
      <c r="C46" s="41">
        <v>986</v>
      </c>
      <c r="D46" s="84" t="s">
        <v>258</v>
      </c>
      <c r="E46" s="92" t="s">
        <v>261</v>
      </c>
      <c r="F46" s="85"/>
      <c r="G46" s="86">
        <f>G47</f>
        <v>200</v>
      </c>
      <c r="H46" s="86">
        <f>H47</f>
        <v>80</v>
      </c>
      <c r="I46" s="81">
        <f t="shared" si="0"/>
        <v>0.4</v>
      </c>
    </row>
    <row r="47" spans="1:9" ht="38.25">
      <c r="A47" s="93"/>
      <c r="B47" s="83" t="s">
        <v>214</v>
      </c>
      <c r="C47" s="94">
        <v>986</v>
      </c>
      <c r="D47" s="95" t="s">
        <v>258</v>
      </c>
      <c r="E47" s="85" t="s">
        <v>261</v>
      </c>
      <c r="F47" s="95" t="s">
        <v>262</v>
      </c>
      <c r="G47" s="96">
        <f>'[1] Р.1 ст.1.5.1.Архив '!C14</f>
        <v>200</v>
      </c>
      <c r="H47" s="96">
        <f>'[2] Р.1 ст.1.5.1.Архив '!D14</f>
        <v>80</v>
      </c>
      <c r="I47" s="81">
        <f t="shared" si="0"/>
        <v>0.4</v>
      </c>
    </row>
    <row r="48" spans="1:9" ht="102">
      <c r="A48" s="93" t="s">
        <v>263</v>
      </c>
      <c r="B48" s="83" t="s">
        <v>264</v>
      </c>
      <c r="C48" s="94">
        <v>986</v>
      </c>
      <c r="D48" s="95" t="s">
        <v>258</v>
      </c>
      <c r="E48" s="85" t="s">
        <v>265</v>
      </c>
      <c r="F48" s="95"/>
      <c r="G48" s="96">
        <f>G49</f>
        <v>760</v>
      </c>
      <c r="H48" s="96">
        <f>H49</f>
        <v>195.60515</v>
      </c>
      <c r="I48" s="81">
        <f t="shared" si="0"/>
        <v>0.25737519736842107</v>
      </c>
    </row>
    <row r="49" spans="1:9" ht="17.25" customHeight="1">
      <c r="A49" s="93"/>
      <c r="B49" s="26" t="s">
        <v>266</v>
      </c>
      <c r="C49" s="94">
        <v>986</v>
      </c>
      <c r="D49" s="95" t="s">
        <v>258</v>
      </c>
      <c r="E49" s="92" t="s">
        <v>265</v>
      </c>
      <c r="F49" s="95" t="s">
        <v>267</v>
      </c>
      <c r="G49" s="96">
        <f>'[1] Р.1 ст.1.5.2.ДНД '!C14</f>
        <v>760</v>
      </c>
      <c r="H49" s="96">
        <f>'[2] Р.1 ст.1.5.2.ДНД '!D14</f>
        <v>195.60515</v>
      </c>
      <c r="I49" s="81">
        <f t="shared" si="0"/>
        <v>0.25737519736842107</v>
      </c>
    </row>
    <row r="50" spans="1:9" ht="17.25" customHeight="1">
      <c r="A50" s="93" t="s">
        <v>268</v>
      </c>
      <c r="B50" s="26" t="s">
        <v>269</v>
      </c>
      <c r="C50" s="94">
        <v>986</v>
      </c>
      <c r="D50" s="95" t="s">
        <v>258</v>
      </c>
      <c r="E50" s="92" t="s">
        <v>270</v>
      </c>
      <c r="F50" s="95"/>
      <c r="G50" s="96">
        <f>G51</f>
        <v>200</v>
      </c>
      <c r="H50" s="96">
        <f>H51</f>
        <v>0</v>
      </c>
      <c r="I50" s="81">
        <f t="shared" si="0"/>
        <v>0</v>
      </c>
    </row>
    <row r="51" spans="1:9" ht="38.25">
      <c r="A51" s="93"/>
      <c r="B51" s="83" t="s">
        <v>214</v>
      </c>
      <c r="C51" s="94">
        <v>986</v>
      </c>
      <c r="D51" s="95" t="s">
        <v>258</v>
      </c>
      <c r="E51" s="92" t="s">
        <v>270</v>
      </c>
      <c r="F51" s="95" t="s">
        <v>262</v>
      </c>
      <c r="G51" s="96">
        <v>200</v>
      </c>
      <c r="H51" s="96">
        <v>0</v>
      </c>
      <c r="I51" s="81">
        <f t="shared" si="0"/>
        <v>0</v>
      </c>
    </row>
    <row r="52" spans="1:9" ht="18" customHeight="1">
      <c r="A52" s="93" t="s">
        <v>271</v>
      </c>
      <c r="B52" s="26" t="s">
        <v>272</v>
      </c>
      <c r="C52" s="94">
        <v>986</v>
      </c>
      <c r="D52" s="95" t="s">
        <v>258</v>
      </c>
      <c r="E52" s="92" t="s">
        <v>273</v>
      </c>
      <c r="F52" s="95"/>
      <c r="G52" s="96">
        <f>G53</f>
        <v>70</v>
      </c>
      <c r="H52" s="96">
        <f>H53</f>
        <v>39</v>
      </c>
      <c r="I52" s="81">
        <f t="shared" si="0"/>
        <v>0.5571428571428572</v>
      </c>
    </row>
    <row r="53" spans="1:11" ht="16.5" customHeight="1">
      <c r="A53" s="93"/>
      <c r="B53" s="26" t="s">
        <v>274</v>
      </c>
      <c r="C53" s="94">
        <v>986</v>
      </c>
      <c r="D53" s="95" t="s">
        <v>258</v>
      </c>
      <c r="E53" s="92" t="s">
        <v>273</v>
      </c>
      <c r="F53" s="95" t="s">
        <v>275</v>
      </c>
      <c r="G53" s="96">
        <v>70</v>
      </c>
      <c r="H53" s="96">
        <v>39</v>
      </c>
      <c r="I53" s="81">
        <f t="shared" si="0"/>
        <v>0.5571428571428572</v>
      </c>
      <c r="K53" s="1" t="s">
        <v>276</v>
      </c>
    </row>
    <row r="54" spans="1:9" ht="47.25" customHeight="1">
      <c r="A54" s="93" t="s">
        <v>277</v>
      </c>
      <c r="B54" s="83" t="s">
        <v>278</v>
      </c>
      <c r="C54" s="94">
        <v>986</v>
      </c>
      <c r="D54" s="95" t="s">
        <v>258</v>
      </c>
      <c r="E54" s="92" t="s">
        <v>279</v>
      </c>
      <c r="F54" s="95"/>
      <c r="G54" s="96">
        <f>G55</f>
        <v>96</v>
      </c>
      <c r="H54" s="96">
        <f>H55</f>
        <v>0</v>
      </c>
      <c r="I54" s="81">
        <f t="shared" si="0"/>
        <v>0</v>
      </c>
    </row>
    <row r="55" spans="1:9" ht="27.75" customHeight="1">
      <c r="A55" s="93"/>
      <c r="B55" s="83" t="s">
        <v>214</v>
      </c>
      <c r="C55" s="94">
        <v>986</v>
      </c>
      <c r="D55" s="95" t="s">
        <v>258</v>
      </c>
      <c r="E55" s="92" t="s">
        <v>279</v>
      </c>
      <c r="F55" s="95" t="s">
        <v>262</v>
      </c>
      <c r="G55" s="96">
        <v>96</v>
      </c>
      <c r="H55" s="96">
        <v>0</v>
      </c>
      <c r="I55" s="81">
        <f t="shared" si="0"/>
        <v>0</v>
      </c>
    </row>
    <row r="56" spans="1:9" ht="132" customHeight="1">
      <c r="A56" s="93" t="s">
        <v>280</v>
      </c>
      <c r="B56" s="83" t="s">
        <v>281</v>
      </c>
      <c r="C56" s="94">
        <v>986</v>
      </c>
      <c r="D56" s="95" t="s">
        <v>258</v>
      </c>
      <c r="E56" s="92" t="s">
        <v>282</v>
      </c>
      <c r="F56" s="95"/>
      <c r="G56" s="96">
        <f>G57</f>
        <v>139</v>
      </c>
      <c r="H56" s="96">
        <f>H57</f>
        <v>0</v>
      </c>
      <c r="I56" s="81">
        <f t="shared" si="0"/>
        <v>0</v>
      </c>
    </row>
    <row r="57" spans="1:9" ht="27" customHeight="1">
      <c r="A57" s="93"/>
      <c r="B57" s="83" t="s">
        <v>214</v>
      </c>
      <c r="C57" s="94">
        <v>986</v>
      </c>
      <c r="D57" s="95" t="s">
        <v>258</v>
      </c>
      <c r="E57" s="92" t="s">
        <v>282</v>
      </c>
      <c r="F57" s="95" t="s">
        <v>262</v>
      </c>
      <c r="G57" s="96">
        <v>139</v>
      </c>
      <c r="H57" s="96">
        <v>0</v>
      </c>
      <c r="I57" s="81">
        <f t="shared" si="0"/>
        <v>0</v>
      </c>
    </row>
    <row r="58" spans="1:9" ht="41.25" customHeight="1">
      <c r="A58" s="70" t="s">
        <v>41</v>
      </c>
      <c r="B58" s="71" t="s">
        <v>283</v>
      </c>
      <c r="C58" s="72">
        <v>986</v>
      </c>
      <c r="D58" s="73" t="s">
        <v>284</v>
      </c>
      <c r="E58" s="74"/>
      <c r="F58" s="74"/>
      <c r="G58" s="75">
        <f>G59</f>
        <v>800</v>
      </c>
      <c r="H58" s="75">
        <f>H59</f>
        <v>47.81</v>
      </c>
      <c r="I58" s="76">
        <f t="shared" si="0"/>
        <v>0.0597625</v>
      </c>
    </row>
    <row r="59" spans="1:9" ht="40.5" customHeight="1">
      <c r="A59" s="82" t="s">
        <v>44</v>
      </c>
      <c r="B59" s="58" t="s">
        <v>285</v>
      </c>
      <c r="C59" s="39">
        <v>986</v>
      </c>
      <c r="D59" s="78" t="s">
        <v>286</v>
      </c>
      <c r="E59" s="79"/>
      <c r="F59" s="79"/>
      <c r="G59" s="80">
        <f>G60+G62+G64</f>
        <v>800</v>
      </c>
      <c r="H59" s="80">
        <f>H60+H62+H64</f>
        <v>47.81</v>
      </c>
      <c r="I59" s="81">
        <f t="shared" si="0"/>
        <v>0.0597625</v>
      </c>
    </row>
    <row r="60" spans="1:9" ht="51" customHeight="1">
      <c r="A60" s="82" t="s">
        <v>47</v>
      </c>
      <c r="B60" s="83" t="s">
        <v>287</v>
      </c>
      <c r="C60" s="41">
        <v>986</v>
      </c>
      <c r="D60" s="84" t="s">
        <v>286</v>
      </c>
      <c r="E60" s="85" t="s">
        <v>288</v>
      </c>
      <c r="F60" s="85"/>
      <c r="G60" s="86">
        <f>G61</f>
        <v>100</v>
      </c>
      <c r="H60" s="86">
        <f>H61</f>
        <v>0</v>
      </c>
      <c r="I60" s="81">
        <f t="shared" si="0"/>
        <v>0</v>
      </c>
    </row>
    <row r="61" spans="1:9" ht="38.25">
      <c r="A61" s="82"/>
      <c r="B61" s="83" t="s">
        <v>214</v>
      </c>
      <c r="C61" s="41">
        <v>986</v>
      </c>
      <c r="D61" s="84" t="s">
        <v>286</v>
      </c>
      <c r="E61" s="85" t="s">
        <v>288</v>
      </c>
      <c r="F61" s="85">
        <v>244</v>
      </c>
      <c r="G61" s="86">
        <f>'[1]Р.2ст. 2.1.ГО И ЧС'!C9</f>
        <v>100</v>
      </c>
      <c r="H61" s="86">
        <v>0</v>
      </c>
      <c r="I61" s="81">
        <f t="shared" si="0"/>
        <v>0</v>
      </c>
    </row>
    <row r="62" spans="1:9" ht="63.75">
      <c r="A62" s="82" t="s">
        <v>289</v>
      </c>
      <c r="B62" s="83" t="s">
        <v>290</v>
      </c>
      <c r="C62" s="41">
        <v>986</v>
      </c>
      <c r="D62" s="84" t="s">
        <v>286</v>
      </c>
      <c r="E62" s="85" t="s">
        <v>291</v>
      </c>
      <c r="F62" s="85"/>
      <c r="G62" s="86">
        <f>G63</f>
        <v>500</v>
      </c>
      <c r="H62" s="86">
        <f>H63</f>
        <v>0</v>
      </c>
      <c r="I62" s="81">
        <f t="shared" si="0"/>
        <v>0</v>
      </c>
    </row>
    <row r="63" spans="1:9" ht="38.25">
      <c r="A63" s="82"/>
      <c r="B63" s="83" t="s">
        <v>214</v>
      </c>
      <c r="C63" s="41">
        <v>986</v>
      </c>
      <c r="D63" s="84" t="s">
        <v>286</v>
      </c>
      <c r="E63" s="85" t="s">
        <v>291</v>
      </c>
      <c r="F63" s="85">
        <v>244</v>
      </c>
      <c r="G63" s="86">
        <f>'[1]Р.2ст. 2.1.ГО И ЧС'!C12</f>
        <v>500</v>
      </c>
      <c r="H63" s="86">
        <v>0</v>
      </c>
      <c r="I63" s="81">
        <f t="shared" si="0"/>
        <v>0</v>
      </c>
    </row>
    <row r="64" spans="1:9" ht="51">
      <c r="A64" s="82" t="s">
        <v>292</v>
      </c>
      <c r="B64" s="83" t="s">
        <v>293</v>
      </c>
      <c r="C64" s="41">
        <v>986</v>
      </c>
      <c r="D64" s="84" t="s">
        <v>286</v>
      </c>
      <c r="E64" s="85" t="s">
        <v>294</v>
      </c>
      <c r="F64" s="85"/>
      <c r="G64" s="86">
        <f>G65</f>
        <v>200</v>
      </c>
      <c r="H64" s="86">
        <f>H65</f>
        <v>47.81</v>
      </c>
      <c r="I64" s="81">
        <f t="shared" si="0"/>
        <v>0.23905</v>
      </c>
    </row>
    <row r="65" spans="1:9" ht="38.25">
      <c r="A65" s="82"/>
      <c r="B65" s="83" t="s">
        <v>214</v>
      </c>
      <c r="C65" s="41">
        <v>986</v>
      </c>
      <c r="D65" s="84" t="s">
        <v>286</v>
      </c>
      <c r="E65" s="85" t="s">
        <v>294</v>
      </c>
      <c r="F65" s="85">
        <v>244</v>
      </c>
      <c r="G65" s="86">
        <f>'[1]Р.2ст. 2.1.ГО И ЧС'!C15</f>
        <v>200</v>
      </c>
      <c r="H65" s="86">
        <v>47.81</v>
      </c>
      <c r="I65" s="81">
        <f t="shared" si="0"/>
        <v>0.23905</v>
      </c>
    </row>
    <row r="66" spans="1:9" ht="27" customHeight="1">
      <c r="A66" s="70" t="s">
        <v>50</v>
      </c>
      <c r="B66" s="71" t="s">
        <v>295</v>
      </c>
      <c r="C66" s="72">
        <v>986</v>
      </c>
      <c r="D66" s="73" t="s">
        <v>296</v>
      </c>
      <c r="E66" s="74"/>
      <c r="F66" s="74"/>
      <c r="G66" s="75">
        <f>G70+G67</f>
        <v>3275</v>
      </c>
      <c r="H66" s="75">
        <f>H70+H67</f>
        <v>193.63251</v>
      </c>
      <c r="I66" s="76">
        <f t="shared" si="0"/>
        <v>0.059124430534351145</v>
      </c>
    </row>
    <row r="67" spans="1:9" ht="21" customHeight="1">
      <c r="A67" s="82" t="s">
        <v>53</v>
      </c>
      <c r="B67" s="97" t="s">
        <v>297</v>
      </c>
      <c r="C67" s="98">
        <v>986</v>
      </c>
      <c r="D67" s="99" t="s">
        <v>298</v>
      </c>
      <c r="E67" s="100"/>
      <c r="F67" s="100"/>
      <c r="G67" s="80">
        <f>G68</f>
        <v>3000</v>
      </c>
      <c r="H67" s="80">
        <f>H68</f>
        <v>93.83251</v>
      </c>
      <c r="I67" s="81">
        <f t="shared" si="0"/>
        <v>0.03127750333333333</v>
      </c>
    </row>
    <row r="68" spans="1:9" ht="76.5">
      <c r="A68" s="82" t="s">
        <v>56</v>
      </c>
      <c r="B68" s="83" t="s">
        <v>299</v>
      </c>
      <c r="C68" s="41">
        <v>986</v>
      </c>
      <c r="D68" s="84" t="s">
        <v>298</v>
      </c>
      <c r="E68" s="85" t="s">
        <v>300</v>
      </c>
      <c r="F68" s="85"/>
      <c r="G68" s="86">
        <f>G69</f>
        <v>3000</v>
      </c>
      <c r="H68" s="86">
        <f>H69</f>
        <v>93.83251</v>
      </c>
      <c r="I68" s="81">
        <f t="shared" si="0"/>
        <v>0.03127750333333333</v>
      </c>
    </row>
    <row r="69" spans="1:9" ht="38.25">
      <c r="A69" s="82"/>
      <c r="B69" s="83" t="s">
        <v>214</v>
      </c>
      <c r="C69" s="41">
        <v>986</v>
      </c>
      <c r="D69" s="84" t="s">
        <v>298</v>
      </c>
      <c r="E69" s="85" t="s">
        <v>300</v>
      </c>
      <c r="F69" s="85">
        <v>244</v>
      </c>
      <c r="G69" s="86">
        <f>'[1]Р.3 ст.3.2 Дороги'!D7</f>
        <v>3000</v>
      </c>
      <c r="H69" s="86">
        <v>93.83251</v>
      </c>
      <c r="I69" s="81">
        <f t="shared" si="0"/>
        <v>0.03127750333333333</v>
      </c>
    </row>
    <row r="70" spans="1:9" ht="25.5">
      <c r="A70" s="82" t="s">
        <v>301</v>
      </c>
      <c r="B70" s="58" t="s">
        <v>302</v>
      </c>
      <c r="C70" s="39">
        <v>986</v>
      </c>
      <c r="D70" s="78" t="s">
        <v>303</v>
      </c>
      <c r="E70" s="79"/>
      <c r="F70" s="79"/>
      <c r="G70" s="80">
        <f>G71</f>
        <v>275</v>
      </c>
      <c r="H70" s="80">
        <f>H71</f>
        <v>99.8</v>
      </c>
      <c r="I70" s="81">
        <f t="shared" si="0"/>
        <v>0.3629090909090909</v>
      </c>
    </row>
    <row r="71" spans="1:9" ht="51">
      <c r="A71" s="82" t="s">
        <v>304</v>
      </c>
      <c r="B71" s="83" t="s">
        <v>305</v>
      </c>
      <c r="C71" s="41">
        <v>986</v>
      </c>
      <c r="D71" s="84" t="s">
        <v>303</v>
      </c>
      <c r="E71" s="85" t="s">
        <v>306</v>
      </c>
      <c r="F71" s="85"/>
      <c r="G71" s="86">
        <f>G72</f>
        <v>275</v>
      </c>
      <c r="H71" s="86">
        <f>H72</f>
        <v>99.8</v>
      </c>
      <c r="I71" s="81">
        <f t="shared" si="0"/>
        <v>0.3629090909090909</v>
      </c>
    </row>
    <row r="72" spans="1:9" ht="38.25">
      <c r="A72" s="82"/>
      <c r="B72" s="83" t="s">
        <v>214</v>
      </c>
      <c r="C72" s="41">
        <v>986</v>
      </c>
      <c r="D72" s="84" t="s">
        <v>303</v>
      </c>
      <c r="E72" s="85" t="s">
        <v>306</v>
      </c>
      <c r="F72" s="85">
        <v>244</v>
      </c>
      <c r="G72" s="86">
        <f>'[1]Р.3 ст.3.1 Мал бизн'!D11</f>
        <v>275</v>
      </c>
      <c r="H72" s="86">
        <v>99.8</v>
      </c>
      <c r="I72" s="81">
        <f t="shared" si="0"/>
        <v>0.3629090909090909</v>
      </c>
    </row>
    <row r="73" spans="1:9" ht="33" customHeight="1">
      <c r="A73" s="70" t="s">
        <v>60</v>
      </c>
      <c r="B73" s="71" t="s">
        <v>307</v>
      </c>
      <c r="C73" s="72">
        <v>986</v>
      </c>
      <c r="D73" s="73" t="s">
        <v>308</v>
      </c>
      <c r="E73" s="74"/>
      <c r="F73" s="74"/>
      <c r="G73" s="75">
        <f>G74</f>
        <v>96563.8</v>
      </c>
      <c r="H73" s="75">
        <f>H74</f>
        <v>24335.089500000002</v>
      </c>
      <c r="I73" s="76">
        <f t="shared" si="0"/>
        <v>0.25201047908222335</v>
      </c>
    </row>
    <row r="74" spans="1:9" ht="19.5" customHeight="1">
      <c r="A74" s="82" t="s">
        <v>63</v>
      </c>
      <c r="B74" s="58" t="s">
        <v>309</v>
      </c>
      <c r="C74" s="39">
        <v>986</v>
      </c>
      <c r="D74" s="78" t="s">
        <v>310</v>
      </c>
      <c r="E74" s="79"/>
      <c r="F74" s="79"/>
      <c r="G74" s="80">
        <f>G75+G77+G79+G81+G83+G87+G85+G89+G91</f>
        <v>96563.8</v>
      </c>
      <c r="H74" s="80">
        <f>H75+H77+H79+H81+H83+H87+H85+H89+H91</f>
        <v>24335.089500000002</v>
      </c>
      <c r="I74" s="81">
        <f aca="true" t="shared" si="1" ref="I74:I137">H74/G74</f>
        <v>0.25201047908222335</v>
      </c>
    </row>
    <row r="75" spans="1:9" ht="42.75" customHeight="1">
      <c r="A75" s="82" t="s">
        <v>66</v>
      </c>
      <c r="B75" s="83" t="s">
        <v>311</v>
      </c>
      <c r="C75" s="41">
        <v>986</v>
      </c>
      <c r="D75" s="84" t="s">
        <v>310</v>
      </c>
      <c r="E75" s="85" t="s">
        <v>312</v>
      </c>
      <c r="F75" s="85"/>
      <c r="G75" s="86">
        <f>G76</f>
        <v>53683.8</v>
      </c>
      <c r="H75" s="86">
        <f>H76</f>
        <v>20724.77024</v>
      </c>
      <c r="I75" s="81">
        <f t="shared" si="1"/>
        <v>0.38605259389238467</v>
      </c>
    </row>
    <row r="76" spans="1:9" ht="27.75" customHeight="1">
      <c r="A76" s="82"/>
      <c r="B76" s="83" t="s">
        <v>247</v>
      </c>
      <c r="C76" s="41">
        <v>986</v>
      </c>
      <c r="D76" s="84" t="s">
        <v>310</v>
      </c>
      <c r="E76" s="85" t="s">
        <v>312</v>
      </c>
      <c r="F76" s="85">
        <v>598</v>
      </c>
      <c r="G76" s="86">
        <v>53683.8</v>
      </c>
      <c r="H76" s="86">
        <v>20724.77024</v>
      </c>
      <c r="I76" s="81">
        <f t="shared" si="1"/>
        <v>0.38605259389238467</v>
      </c>
    </row>
    <row r="77" spans="1:9" ht="51">
      <c r="A77" s="82" t="s">
        <v>313</v>
      </c>
      <c r="B77" s="83" t="s">
        <v>314</v>
      </c>
      <c r="C77" s="41">
        <v>986</v>
      </c>
      <c r="D77" s="84" t="s">
        <v>310</v>
      </c>
      <c r="E77" s="85" t="s">
        <v>315</v>
      </c>
      <c r="F77" s="85"/>
      <c r="G77" s="86">
        <f>G78</f>
        <v>39000</v>
      </c>
      <c r="H77" s="86">
        <f>H78</f>
        <v>3174.39402</v>
      </c>
      <c r="I77" s="81">
        <f t="shared" si="1"/>
        <v>0.08139471846153847</v>
      </c>
    </row>
    <row r="78" spans="1:9" ht="38.25">
      <c r="A78" s="82"/>
      <c r="B78" s="83" t="s">
        <v>214</v>
      </c>
      <c r="C78" s="41">
        <v>986</v>
      </c>
      <c r="D78" s="84" t="s">
        <v>310</v>
      </c>
      <c r="E78" s="85" t="s">
        <v>315</v>
      </c>
      <c r="F78" s="85">
        <v>244</v>
      </c>
      <c r="G78" s="86">
        <v>39000</v>
      </c>
      <c r="H78" s="86">
        <f>50.945+1109.70912+1762.0069+251.733</f>
        <v>3174.39402</v>
      </c>
      <c r="I78" s="81">
        <f t="shared" si="1"/>
        <v>0.08139471846153847</v>
      </c>
    </row>
    <row r="79" spans="1:9" ht="89.25">
      <c r="A79" s="82" t="s">
        <v>316</v>
      </c>
      <c r="B79" s="83" t="s">
        <v>317</v>
      </c>
      <c r="C79" s="41">
        <v>986</v>
      </c>
      <c r="D79" s="84" t="s">
        <v>310</v>
      </c>
      <c r="E79" s="85" t="s">
        <v>318</v>
      </c>
      <c r="F79" s="85"/>
      <c r="G79" s="86">
        <f>G80</f>
        <v>500</v>
      </c>
      <c r="H79" s="86">
        <f>H80</f>
        <v>0</v>
      </c>
      <c r="I79" s="81">
        <f t="shared" si="1"/>
        <v>0</v>
      </c>
    </row>
    <row r="80" spans="1:9" ht="38.25">
      <c r="A80" s="82"/>
      <c r="B80" s="83" t="s">
        <v>214</v>
      </c>
      <c r="C80" s="41">
        <v>986</v>
      </c>
      <c r="D80" s="84" t="s">
        <v>310</v>
      </c>
      <c r="E80" s="85" t="s">
        <v>318</v>
      </c>
      <c r="F80" s="85">
        <v>244</v>
      </c>
      <c r="G80" s="86">
        <f>'[1] 4.ЖКХ'!E28</f>
        <v>500</v>
      </c>
      <c r="H80" s="86">
        <v>0</v>
      </c>
      <c r="I80" s="81">
        <f t="shared" si="1"/>
        <v>0</v>
      </c>
    </row>
    <row r="81" spans="1:9" ht="63.75">
      <c r="A81" s="82" t="s">
        <v>319</v>
      </c>
      <c r="B81" s="83" t="s">
        <v>320</v>
      </c>
      <c r="C81" s="41">
        <v>986</v>
      </c>
      <c r="D81" s="84" t="s">
        <v>310</v>
      </c>
      <c r="E81" s="85" t="s">
        <v>321</v>
      </c>
      <c r="F81" s="85"/>
      <c r="G81" s="86">
        <f>G82</f>
        <v>600</v>
      </c>
      <c r="H81" s="86">
        <f>H82</f>
        <v>0</v>
      </c>
      <c r="I81" s="81">
        <f t="shared" si="1"/>
        <v>0</v>
      </c>
    </row>
    <row r="82" spans="1:9" ht="38.25">
      <c r="A82" s="82"/>
      <c r="B82" s="83" t="s">
        <v>214</v>
      </c>
      <c r="C82" s="41">
        <v>986</v>
      </c>
      <c r="D82" s="84" t="s">
        <v>310</v>
      </c>
      <c r="E82" s="85" t="s">
        <v>321</v>
      </c>
      <c r="F82" s="85">
        <v>244</v>
      </c>
      <c r="G82" s="86">
        <v>600</v>
      </c>
      <c r="H82" s="86">
        <v>0</v>
      </c>
      <c r="I82" s="81">
        <f t="shared" si="1"/>
        <v>0</v>
      </c>
    </row>
    <row r="83" spans="1:9" ht="204">
      <c r="A83" s="82" t="s">
        <v>322</v>
      </c>
      <c r="B83" s="83" t="s">
        <v>323</v>
      </c>
      <c r="C83" s="39">
        <v>986</v>
      </c>
      <c r="D83" s="84" t="s">
        <v>310</v>
      </c>
      <c r="E83" s="85" t="s">
        <v>324</v>
      </c>
      <c r="F83" s="85"/>
      <c r="G83" s="86">
        <f>G84</f>
        <v>500</v>
      </c>
      <c r="H83" s="86">
        <f>H84</f>
        <v>0</v>
      </c>
      <c r="I83" s="81">
        <f t="shared" si="1"/>
        <v>0</v>
      </c>
    </row>
    <row r="84" spans="1:9" ht="38.25">
      <c r="A84" s="82"/>
      <c r="B84" s="83" t="s">
        <v>214</v>
      </c>
      <c r="C84" s="41">
        <v>986</v>
      </c>
      <c r="D84" s="84" t="s">
        <v>310</v>
      </c>
      <c r="E84" s="85" t="s">
        <v>324</v>
      </c>
      <c r="F84" s="85">
        <v>244</v>
      </c>
      <c r="G84" s="86">
        <f>'[1] 4.ЖКХ'!E30</f>
        <v>500</v>
      </c>
      <c r="H84" s="86">
        <v>0</v>
      </c>
      <c r="I84" s="81">
        <f t="shared" si="1"/>
        <v>0</v>
      </c>
    </row>
    <row r="85" spans="1:9" ht="51">
      <c r="A85" s="93" t="s">
        <v>325</v>
      </c>
      <c r="B85" s="83" t="s">
        <v>326</v>
      </c>
      <c r="C85" s="41">
        <v>986</v>
      </c>
      <c r="D85" s="84" t="s">
        <v>310</v>
      </c>
      <c r="E85" s="85" t="s">
        <v>327</v>
      </c>
      <c r="F85" s="85"/>
      <c r="G85" s="86">
        <f>G86</f>
        <v>250</v>
      </c>
      <c r="H85" s="86">
        <f>H86</f>
        <v>0</v>
      </c>
      <c r="I85" s="81">
        <f t="shared" si="1"/>
        <v>0</v>
      </c>
    </row>
    <row r="86" spans="1:9" ht="38.25">
      <c r="A86" s="82"/>
      <c r="B86" s="83" t="s">
        <v>214</v>
      </c>
      <c r="C86" s="41">
        <v>986</v>
      </c>
      <c r="D86" s="84" t="s">
        <v>310</v>
      </c>
      <c r="E86" s="85" t="s">
        <v>327</v>
      </c>
      <c r="F86" s="85">
        <v>244</v>
      </c>
      <c r="G86" s="86">
        <f>'[1] 4.ЖКХ'!E31</f>
        <v>250</v>
      </c>
      <c r="H86" s="86">
        <v>0</v>
      </c>
      <c r="I86" s="81">
        <f t="shared" si="1"/>
        <v>0</v>
      </c>
    </row>
    <row r="87" spans="1:9" ht="76.5">
      <c r="A87" s="82" t="s">
        <v>328</v>
      </c>
      <c r="B87" s="83" t="s">
        <v>329</v>
      </c>
      <c r="C87" s="94">
        <v>986</v>
      </c>
      <c r="D87" s="95" t="s">
        <v>310</v>
      </c>
      <c r="E87" s="92" t="s">
        <v>330</v>
      </c>
      <c r="F87" s="92"/>
      <c r="G87" s="96">
        <f>G88</f>
        <v>1000</v>
      </c>
      <c r="H87" s="96">
        <f>H88</f>
        <v>435.92524</v>
      </c>
      <c r="I87" s="81">
        <f t="shared" si="1"/>
        <v>0.43592524</v>
      </c>
    </row>
    <row r="88" spans="1:9" ht="38.25">
      <c r="A88" s="82"/>
      <c r="B88" s="83" t="s">
        <v>214</v>
      </c>
      <c r="C88" s="41">
        <v>986</v>
      </c>
      <c r="D88" s="84" t="s">
        <v>310</v>
      </c>
      <c r="E88" s="85" t="s">
        <v>330</v>
      </c>
      <c r="F88" s="85">
        <v>244</v>
      </c>
      <c r="G88" s="86">
        <f>'[1] 4.ЖКХ'!E32</f>
        <v>1000</v>
      </c>
      <c r="H88" s="86">
        <v>435.92524</v>
      </c>
      <c r="I88" s="81">
        <f t="shared" si="1"/>
        <v>0.43592524</v>
      </c>
    </row>
    <row r="89" spans="1:9" ht="38.25">
      <c r="A89" s="82" t="s">
        <v>331</v>
      </c>
      <c r="B89" s="83" t="s">
        <v>332</v>
      </c>
      <c r="C89" s="41">
        <v>986</v>
      </c>
      <c r="D89" s="84" t="s">
        <v>310</v>
      </c>
      <c r="E89" s="85" t="s">
        <v>333</v>
      </c>
      <c r="F89" s="85"/>
      <c r="G89" s="86">
        <f>G90</f>
        <v>100</v>
      </c>
      <c r="H89" s="86">
        <f>H90</f>
        <v>0</v>
      </c>
      <c r="I89" s="81">
        <f t="shared" si="1"/>
        <v>0</v>
      </c>
    </row>
    <row r="90" spans="1:9" ht="38.25">
      <c r="A90" s="82"/>
      <c r="B90" s="83" t="s">
        <v>214</v>
      </c>
      <c r="C90" s="41">
        <v>986</v>
      </c>
      <c r="D90" s="84" t="s">
        <v>310</v>
      </c>
      <c r="E90" s="85" t="s">
        <v>333</v>
      </c>
      <c r="F90" s="85">
        <v>244</v>
      </c>
      <c r="G90" s="86">
        <f>'[1] 4.ЖКХ'!E33</f>
        <v>100</v>
      </c>
      <c r="H90" s="86">
        <v>0</v>
      </c>
      <c r="I90" s="81">
        <f t="shared" si="1"/>
        <v>0</v>
      </c>
    </row>
    <row r="91" spans="1:9" ht="89.25">
      <c r="A91" s="82" t="s">
        <v>334</v>
      </c>
      <c r="B91" s="83" t="s">
        <v>335</v>
      </c>
      <c r="C91" s="41">
        <v>986</v>
      </c>
      <c r="D91" s="84" t="s">
        <v>310</v>
      </c>
      <c r="E91" s="85" t="s">
        <v>336</v>
      </c>
      <c r="F91" s="85"/>
      <c r="G91" s="86">
        <f>G92</f>
        <v>930</v>
      </c>
      <c r="H91" s="86">
        <f>H92</f>
        <v>0</v>
      </c>
      <c r="I91" s="81">
        <f t="shared" si="1"/>
        <v>0</v>
      </c>
    </row>
    <row r="92" spans="1:9" ht="38.25">
      <c r="A92" s="82"/>
      <c r="B92" s="83" t="s">
        <v>214</v>
      </c>
      <c r="C92" s="41">
        <v>986</v>
      </c>
      <c r="D92" s="84" t="s">
        <v>310</v>
      </c>
      <c r="E92" s="85" t="s">
        <v>336</v>
      </c>
      <c r="F92" s="85">
        <v>244</v>
      </c>
      <c r="G92" s="86">
        <v>930</v>
      </c>
      <c r="H92" s="86">
        <v>0</v>
      </c>
      <c r="I92" s="81">
        <f t="shared" si="1"/>
        <v>0</v>
      </c>
    </row>
    <row r="93" spans="1:9" ht="24" customHeight="1">
      <c r="A93" s="70" t="s">
        <v>72</v>
      </c>
      <c r="B93" s="71" t="s">
        <v>337</v>
      </c>
      <c r="C93" s="72">
        <v>986</v>
      </c>
      <c r="D93" s="73" t="s">
        <v>338</v>
      </c>
      <c r="E93" s="74"/>
      <c r="F93" s="74"/>
      <c r="G93" s="75">
        <f aca="true" t="shared" si="2" ref="G93:H95">G94</f>
        <v>215</v>
      </c>
      <c r="H93" s="75">
        <f t="shared" si="2"/>
        <v>0</v>
      </c>
      <c r="I93" s="81">
        <f t="shared" si="1"/>
        <v>0</v>
      </c>
    </row>
    <row r="94" spans="1:9" ht="25.5">
      <c r="A94" s="101" t="s">
        <v>75</v>
      </c>
      <c r="B94" s="58" t="s">
        <v>339</v>
      </c>
      <c r="C94" s="41">
        <v>986</v>
      </c>
      <c r="D94" s="84" t="s">
        <v>340</v>
      </c>
      <c r="E94" s="85"/>
      <c r="F94" s="85"/>
      <c r="G94" s="86">
        <f t="shared" si="2"/>
        <v>215</v>
      </c>
      <c r="H94" s="86">
        <f t="shared" si="2"/>
        <v>0</v>
      </c>
      <c r="I94" s="81">
        <f t="shared" si="1"/>
        <v>0</v>
      </c>
    </row>
    <row r="95" spans="1:9" ht="44.25" customHeight="1">
      <c r="A95" s="102" t="s">
        <v>78</v>
      </c>
      <c r="B95" s="83" t="s">
        <v>341</v>
      </c>
      <c r="C95" s="41">
        <v>986</v>
      </c>
      <c r="D95" s="84" t="s">
        <v>340</v>
      </c>
      <c r="E95" s="85" t="s">
        <v>342</v>
      </c>
      <c r="F95" s="85"/>
      <c r="G95" s="86">
        <f t="shared" si="2"/>
        <v>215</v>
      </c>
      <c r="H95" s="86">
        <f t="shared" si="2"/>
        <v>0</v>
      </c>
      <c r="I95" s="81">
        <f t="shared" si="1"/>
        <v>0</v>
      </c>
    </row>
    <row r="96" spans="1:9" ht="25.5">
      <c r="A96" s="82"/>
      <c r="B96" s="83" t="s">
        <v>214</v>
      </c>
      <c r="C96" s="41">
        <v>986</v>
      </c>
      <c r="D96" s="84" t="s">
        <v>340</v>
      </c>
      <c r="E96" s="85" t="s">
        <v>343</v>
      </c>
      <c r="F96" s="85">
        <v>244</v>
      </c>
      <c r="G96" s="86">
        <f>'[1] 5. охр.ср. '!D6</f>
        <v>215</v>
      </c>
      <c r="H96" s="86">
        <v>0</v>
      </c>
      <c r="I96" s="81">
        <f t="shared" si="1"/>
        <v>0</v>
      </c>
    </row>
    <row r="97" spans="1:9" ht="30.75" customHeight="1">
      <c r="A97" s="70" t="s">
        <v>84</v>
      </c>
      <c r="B97" s="71" t="s">
        <v>344</v>
      </c>
      <c r="C97" s="72">
        <v>986</v>
      </c>
      <c r="D97" s="73" t="s">
        <v>345</v>
      </c>
      <c r="E97" s="74"/>
      <c r="F97" s="74"/>
      <c r="G97" s="75">
        <f>G98</f>
        <v>3999.2</v>
      </c>
      <c r="H97" s="75">
        <f>H98</f>
        <v>1520.8166699999997</v>
      </c>
      <c r="I97" s="76">
        <f t="shared" si="1"/>
        <v>0.38028022354470886</v>
      </c>
    </row>
    <row r="98" spans="1:9" ht="25.5">
      <c r="A98" s="82" t="s">
        <v>87</v>
      </c>
      <c r="B98" s="58" t="s">
        <v>346</v>
      </c>
      <c r="C98" s="39">
        <v>986</v>
      </c>
      <c r="D98" s="78" t="s">
        <v>347</v>
      </c>
      <c r="E98" s="79"/>
      <c r="F98" s="79"/>
      <c r="G98" s="80">
        <f>G99+G101+G103+G105+G107+G110</f>
        <v>3999.2</v>
      </c>
      <c r="H98" s="80">
        <f>H99+H101+H103+H105+H107+H110</f>
        <v>1520.8166699999997</v>
      </c>
      <c r="I98" s="81">
        <f t="shared" si="1"/>
        <v>0.38028022354470886</v>
      </c>
    </row>
    <row r="99" spans="1:9" ht="51">
      <c r="A99" s="82" t="s">
        <v>348</v>
      </c>
      <c r="B99" s="83" t="s">
        <v>349</v>
      </c>
      <c r="C99" s="41">
        <v>986</v>
      </c>
      <c r="D99" s="84" t="s">
        <v>347</v>
      </c>
      <c r="E99" s="85" t="s">
        <v>350</v>
      </c>
      <c r="F99" s="85"/>
      <c r="G99" s="86">
        <f>G100</f>
        <v>1240</v>
      </c>
      <c r="H99" s="86">
        <f>H100</f>
        <v>248.54209</v>
      </c>
      <c r="I99" s="81">
        <f t="shared" si="1"/>
        <v>0.2004371693548387</v>
      </c>
    </row>
    <row r="100" spans="1:9" ht="25.5">
      <c r="A100" s="82"/>
      <c r="B100" s="83" t="s">
        <v>214</v>
      </c>
      <c r="C100" s="41">
        <v>986</v>
      </c>
      <c r="D100" s="84" t="s">
        <v>347</v>
      </c>
      <c r="E100" s="85" t="s">
        <v>350</v>
      </c>
      <c r="F100" s="85">
        <v>244</v>
      </c>
      <c r="G100" s="86">
        <f>'[1]6.1.1. Образование в-п'!D21</f>
        <v>1240</v>
      </c>
      <c r="H100" s="86">
        <f>31.581+95.5+121.46109</f>
        <v>248.54209</v>
      </c>
      <c r="I100" s="81">
        <f t="shared" si="1"/>
        <v>0.2004371693548387</v>
      </c>
    </row>
    <row r="101" spans="1:9" ht="38.25">
      <c r="A101" s="82" t="s">
        <v>351</v>
      </c>
      <c r="B101" s="83" t="s">
        <v>352</v>
      </c>
      <c r="C101" s="41">
        <v>986</v>
      </c>
      <c r="D101" s="84" t="s">
        <v>347</v>
      </c>
      <c r="E101" s="85" t="s">
        <v>353</v>
      </c>
      <c r="F101" s="85"/>
      <c r="G101" s="86">
        <f>G102</f>
        <v>1759.2</v>
      </c>
      <c r="H101" s="86">
        <f>H102</f>
        <v>1149.9997799999999</v>
      </c>
      <c r="I101" s="81">
        <f t="shared" si="1"/>
        <v>0.6537061050477488</v>
      </c>
    </row>
    <row r="102" spans="1:9" ht="25.5">
      <c r="A102" s="82"/>
      <c r="B102" s="83" t="s">
        <v>214</v>
      </c>
      <c r="C102" s="41">
        <v>986</v>
      </c>
      <c r="D102" s="84" t="s">
        <v>347</v>
      </c>
      <c r="E102" s="85" t="s">
        <v>353</v>
      </c>
      <c r="F102" s="85">
        <v>244</v>
      </c>
      <c r="G102" s="86">
        <v>1759.2</v>
      </c>
      <c r="H102" s="86">
        <f>95.05+744.4+371.81378+3.608-64.872</f>
        <v>1149.9997799999999</v>
      </c>
      <c r="I102" s="81">
        <f t="shared" si="1"/>
        <v>0.6537061050477488</v>
      </c>
    </row>
    <row r="103" spans="1:9" ht="54" customHeight="1">
      <c r="A103" s="82" t="s">
        <v>354</v>
      </c>
      <c r="B103" s="83" t="s">
        <v>355</v>
      </c>
      <c r="C103" s="41">
        <v>986</v>
      </c>
      <c r="D103" s="84" t="s">
        <v>347</v>
      </c>
      <c r="E103" s="85" t="s">
        <v>356</v>
      </c>
      <c r="F103" s="85"/>
      <c r="G103" s="86">
        <f>G104</f>
        <v>300</v>
      </c>
      <c r="H103" s="86">
        <f>H104</f>
        <v>0</v>
      </c>
      <c r="I103" s="81">
        <f t="shared" si="1"/>
        <v>0</v>
      </c>
    </row>
    <row r="104" spans="1:9" ht="25.5">
      <c r="A104" s="82"/>
      <c r="B104" s="83" t="s">
        <v>214</v>
      </c>
      <c r="C104" s="41">
        <v>986</v>
      </c>
      <c r="D104" s="84" t="s">
        <v>347</v>
      </c>
      <c r="E104" s="85" t="s">
        <v>356</v>
      </c>
      <c r="F104" s="85">
        <v>244</v>
      </c>
      <c r="G104" s="86">
        <f>'[1] ст 6.1.3.Тер. '!D12</f>
        <v>300</v>
      </c>
      <c r="H104" s="86">
        <v>0</v>
      </c>
      <c r="I104" s="81">
        <f t="shared" si="1"/>
        <v>0</v>
      </c>
    </row>
    <row r="105" spans="1:9" ht="63.75">
      <c r="A105" s="82" t="s">
        <v>357</v>
      </c>
      <c r="B105" s="83" t="s">
        <v>358</v>
      </c>
      <c r="C105" s="41">
        <v>986</v>
      </c>
      <c r="D105" s="84" t="s">
        <v>347</v>
      </c>
      <c r="E105" s="85" t="s">
        <v>359</v>
      </c>
      <c r="F105" s="85"/>
      <c r="G105" s="86">
        <f>G106</f>
        <v>300</v>
      </c>
      <c r="H105" s="86">
        <f>H106</f>
        <v>47.2748</v>
      </c>
      <c r="I105" s="81">
        <f t="shared" si="1"/>
        <v>0.15758266666666668</v>
      </c>
    </row>
    <row r="106" spans="1:9" ht="25.5">
      <c r="A106" s="82"/>
      <c r="B106" s="83" t="s">
        <v>214</v>
      </c>
      <c r="C106" s="41">
        <v>986</v>
      </c>
      <c r="D106" s="84" t="s">
        <v>347</v>
      </c>
      <c r="E106" s="85" t="s">
        <v>359</v>
      </c>
      <c r="F106" s="85">
        <v>244</v>
      </c>
      <c r="G106" s="86">
        <f>'[1] 6.1.4. пдд  '!D14</f>
        <v>300</v>
      </c>
      <c r="H106" s="86">
        <v>47.2748</v>
      </c>
      <c r="I106" s="81">
        <f t="shared" si="1"/>
        <v>0.15758266666666668</v>
      </c>
    </row>
    <row r="107" spans="1:9" ht="76.5">
      <c r="A107" s="82" t="s">
        <v>360</v>
      </c>
      <c r="B107" s="83" t="s">
        <v>361</v>
      </c>
      <c r="C107" s="41">
        <v>986</v>
      </c>
      <c r="D107" s="84" t="s">
        <v>347</v>
      </c>
      <c r="E107" s="85" t="s">
        <v>362</v>
      </c>
      <c r="F107" s="85"/>
      <c r="G107" s="86">
        <f>G108</f>
        <v>200</v>
      </c>
      <c r="H107" s="86">
        <f>H108</f>
        <v>0</v>
      </c>
      <c r="I107" s="81">
        <f t="shared" si="1"/>
        <v>0</v>
      </c>
    </row>
    <row r="108" spans="1:9" ht="25.5">
      <c r="A108" s="82"/>
      <c r="B108" s="83" t="s">
        <v>214</v>
      </c>
      <c r="C108" s="41">
        <v>986</v>
      </c>
      <c r="D108" s="84" t="s">
        <v>347</v>
      </c>
      <c r="E108" s="85" t="s">
        <v>362</v>
      </c>
      <c r="F108" s="85">
        <v>244</v>
      </c>
      <c r="G108" s="86">
        <f>'[1]6.1.5.ПРАВОНАРУШЕНИЯ'!D12</f>
        <v>200</v>
      </c>
      <c r="H108" s="86">
        <v>0</v>
      </c>
      <c r="I108" s="81">
        <f t="shared" si="1"/>
        <v>0</v>
      </c>
    </row>
    <row r="109" spans="1:9" ht="51">
      <c r="A109" s="82" t="s">
        <v>363</v>
      </c>
      <c r="B109" s="83" t="s">
        <v>364</v>
      </c>
      <c r="C109" s="41">
        <v>986</v>
      </c>
      <c r="D109" s="84" t="s">
        <v>347</v>
      </c>
      <c r="E109" s="85" t="s">
        <v>365</v>
      </c>
      <c r="F109" s="85"/>
      <c r="G109" s="86">
        <f>G110</f>
        <v>200</v>
      </c>
      <c r="H109" s="86">
        <f>H110</f>
        <v>75</v>
      </c>
      <c r="I109" s="81">
        <f t="shared" si="1"/>
        <v>0.375</v>
      </c>
    </row>
    <row r="110" spans="1:9" ht="25.5">
      <c r="A110" s="82"/>
      <c r="B110" s="83" t="s">
        <v>214</v>
      </c>
      <c r="C110" s="41">
        <v>986</v>
      </c>
      <c r="D110" s="84" t="s">
        <v>347</v>
      </c>
      <c r="E110" s="85" t="s">
        <v>365</v>
      </c>
      <c r="F110" s="85">
        <v>244</v>
      </c>
      <c r="G110" s="86">
        <f>'[1]6.1.6.Наркопрофилактика'!D10</f>
        <v>200</v>
      </c>
      <c r="H110" s="86">
        <v>75</v>
      </c>
      <c r="I110" s="81">
        <f t="shared" si="1"/>
        <v>0.375</v>
      </c>
    </row>
    <row r="111" spans="1:9" ht="20.25" customHeight="1">
      <c r="A111" s="70" t="s">
        <v>113</v>
      </c>
      <c r="B111" s="71" t="s">
        <v>366</v>
      </c>
      <c r="C111" s="72">
        <v>986</v>
      </c>
      <c r="D111" s="73" t="s">
        <v>367</v>
      </c>
      <c r="E111" s="74"/>
      <c r="F111" s="74"/>
      <c r="G111" s="75">
        <f>G112</f>
        <v>29836.1</v>
      </c>
      <c r="H111" s="75">
        <f>H112</f>
        <v>11548.98281</v>
      </c>
      <c r="I111" s="76">
        <f t="shared" si="1"/>
        <v>0.38708084535177184</v>
      </c>
    </row>
    <row r="112" spans="1:9" ht="12.75">
      <c r="A112" s="82" t="s">
        <v>116</v>
      </c>
      <c r="B112" s="58" t="s">
        <v>368</v>
      </c>
      <c r="C112" s="39">
        <v>986</v>
      </c>
      <c r="D112" s="78" t="s">
        <v>369</v>
      </c>
      <c r="E112" s="79"/>
      <c r="F112" s="79"/>
      <c r="G112" s="80">
        <f>G113+G116+G118</f>
        <v>29836.1</v>
      </c>
      <c r="H112" s="80">
        <f>H113+H116+H118</f>
        <v>11548.98281</v>
      </c>
      <c r="I112" s="81">
        <f t="shared" si="1"/>
        <v>0.38708084535177184</v>
      </c>
    </row>
    <row r="113" spans="1:9" ht="38.25">
      <c r="A113" s="93" t="s">
        <v>370</v>
      </c>
      <c r="B113" s="83" t="s">
        <v>371</v>
      </c>
      <c r="C113" s="41">
        <v>986</v>
      </c>
      <c r="D113" s="84" t="s">
        <v>369</v>
      </c>
      <c r="E113" s="85" t="s">
        <v>372</v>
      </c>
      <c r="F113" s="85"/>
      <c r="G113" s="103">
        <f>G114+G115</f>
        <v>23096.1</v>
      </c>
      <c r="H113" s="103">
        <f>H114+H115</f>
        <v>6322.44639</v>
      </c>
      <c r="I113" s="81">
        <f t="shared" si="1"/>
        <v>0.2737451946432515</v>
      </c>
    </row>
    <row r="114" spans="1:9" ht="51">
      <c r="A114" s="93"/>
      <c r="B114" s="83" t="s">
        <v>373</v>
      </c>
      <c r="C114" s="41">
        <v>986</v>
      </c>
      <c r="D114" s="84" t="s">
        <v>369</v>
      </c>
      <c r="E114" s="85" t="s">
        <v>372</v>
      </c>
      <c r="F114" s="85">
        <v>611</v>
      </c>
      <c r="G114" s="103">
        <v>19596.1</v>
      </c>
      <c r="H114" s="103">
        <v>6322.44639</v>
      </c>
      <c r="I114" s="81">
        <f t="shared" si="1"/>
        <v>0.32263799378447755</v>
      </c>
    </row>
    <row r="115" spans="1:9" ht="25.5">
      <c r="A115" s="93"/>
      <c r="B115" s="83" t="s">
        <v>374</v>
      </c>
      <c r="C115" s="41">
        <v>986</v>
      </c>
      <c r="D115" s="84" t="s">
        <v>369</v>
      </c>
      <c r="E115" s="85" t="s">
        <v>372</v>
      </c>
      <c r="F115" s="84" t="s">
        <v>375</v>
      </c>
      <c r="G115" s="86">
        <v>3500</v>
      </c>
      <c r="H115" s="86">
        <v>0</v>
      </c>
      <c r="I115" s="81">
        <f t="shared" si="1"/>
        <v>0</v>
      </c>
    </row>
    <row r="116" spans="1:9" ht="63.75">
      <c r="A116" s="82" t="s">
        <v>376</v>
      </c>
      <c r="B116" s="83" t="s">
        <v>377</v>
      </c>
      <c r="C116" s="41">
        <v>986</v>
      </c>
      <c r="D116" s="84" t="s">
        <v>369</v>
      </c>
      <c r="E116" s="85" t="s">
        <v>378</v>
      </c>
      <c r="F116" s="85"/>
      <c r="G116" s="86">
        <f>G117</f>
        <v>5540</v>
      </c>
      <c r="H116" s="86">
        <f>H117</f>
        <v>4903.9815</v>
      </c>
      <c r="I116" s="81">
        <f t="shared" si="1"/>
        <v>0.8851952166064981</v>
      </c>
    </row>
    <row r="117" spans="1:9" ht="25.5">
      <c r="A117" s="82"/>
      <c r="B117" s="83" t="s">
        <v>214</v>
      </c>
      <c r="C117" s="41">
        <v>986</v>
      </c>
      <c r="D117" s="84" t="s">
        <v>369</v>
      </c>
      <c r="E117" s="85" t="s">
        <v>378</v>
      </c>
      <c r="F117" s="85">
        <v>244</v>
      </c>
      <c r="G117" s="86">
        <f>'[1]7.1.2.Календарь '!E84</f>
        <v>5540</v>
      </c>
      <c r="H117" s="86">
        <f>122.3125+4342.784+449.29+41.345-6.75-45</f>
        <v>4903.9815</v>
      </c>
      <c r="I117" s="81">
        <f t="shared" si="1"/>
        <v>0.8851952166064981</v>
      </c>
    </row>
    <row r="118" spans="1:9" ht="65.25" customHeight="1">
      <c r="A118" s="82" t="s">
        <v>379</v>
      </c>
      <c r="B118" s="83" t="s">
        <v>380</v>
      </c>
      <c r="C118" s="41">
        <v>986</v>
      </c>
      <c r="D118" s="84" t="s">
        <v>369</v>
      </c>
      <c r="E118" s="85" t="s">
        <v>381</v>
      </c>
      <c r="F118" s="85"/>
      <c r="G118" s="86">
        <f>G119</f>
        <v>1200</v>
      </c>
      <c r="H118" s="86">
        <f>H119</f>
        <v>322.55492000000004</v>
      </c>
      <c r="I118" s="81">
        <f t="shared" si="1"/>
        <v>0.2687957666666667</v>
      </c>
    </row>
    <row r="119" spans="1:9" ht="25.5">
      <c r="A119" s="82"/>
      <c r="B119" s="83" t="s">
        <v>214</v>
      </c>
      <c r="C119" s="41">
        <v>986</v>
      </c>
      <c r="D119" s="84" t="s">
        <v>369</v>
      </c>
      <c r="E119" s="85" t="s">
        <v>381</v>
      </c>
      <c r="F119" s="85">
        <v>244</v>
      </c>
      <c r="G119" s="86">
        <f>'[1]7.1.3. Традиц. культ. '!D18</f>
        <v>1200</v>
      </c>
      <c r="H119" s="86">
        <f>124+198.55492</f>
        <v>322.55492000000004</v>
      </c>
      <c r="I119" s="81">
        <f t="shared" si="1"/>
        <v>0.2687957666666667</v>
      </c>
    </row>
    <row r="120" spans="1:9" ht="21" customHeight="1">
      <c r="A120" s="104" t="s">
        <v>382</v>
      </c>
      <c r="B120" s="71" t="s">
        <v>383</v>
      </c>
      <c r="C120" s="72">
        <v>986</v>
      </c>
      <c r="D120" s="74">
        <v>1000</v>
      </c>
      <c r="E120" s="74"/>
      <c r="F120" s="74"/>
      <c r="G120" s="75">
        <f>G121</f>
        <v>15482.6</v>
      </c>
      <c r="H120" s="75">
        <f>H121</f>
        <v>6796.16966</v>
      </c>
      <c r="I120" s="76">
        <f t="shared" si="1"/>
        <v>0.43895532145763627</v>
      </c>
    </row>
    <row r="121" spans="1:9" ht="12.75">
      <c r="A121" s="105" t="s">
        <v>127</v>
      </c>
      <c r="B121" s="58" t="s">
        <v>384</v>
      </c>
      <c r="C121" s="39">
        <v>986</v>
      </c>
      <c r="D121" s="79" t="s">
        <v>385</v>
      </c>
      <c r="E121" s="79"/>
      <c r="F121" s="79"/>
      <c r="G121" s="80">
        <f>G124+G122+G126</f>
        <v>15482.6</v>
      </c>
      <c r="H121" s="80">
        <f>H124+H122+H126</f>
        <v>6796.16966</v>
      </c>
      <c r="I121" s="81">
        <f t="shared" si="1"/>
        <v>0.43895532145763627</v>
      </c>
    </row>
    <row r="122" spans="1:9" ht="25.5">
      <c r="A122" s="106" t="s">
        <v>386</v>
      </c>
      <c r="B122" s="83" t="s">
        <v>387</v>
      </c>
      <c r="C122" s="41">
        <v>986</v>
      </c>
      <c r="D122" s="107" t="s">
        <v>385</v>
      </c>
      <c r="E122" s="85" t="s">
        <v>388</v>
      </c>
      <c r="F122" s="85"/>
      <c r="G122" s="86">
        <f>G123</f>
        <v>9117.6</v>
      </c>
      <c r="H122" s="86">
        <f>H123</f>
        <v>4114.25406</v>
      </c>
      <c r="I122" s="81">
        <f t="shared" si="1"/>
        <v>0.4512430968675967</v>
      </c>
    </row>
    <row r="123" spans="1:9" ht="51">
      <c r="A123" s="106"/>
      <c r="B123" s="83" t="s">
        <v>247</v>
      </c>
      <c r="C123" s="11">
        <v>986</v>
      </c>
      <c r="D123" s="108" t="s">
        <v>385</v>
      </c>
      <c r="E123" s="85" t="s">
        <v>388</v>
      </c>
      <c r="F123" s="85">
        <v>598</v>
      </c>
      <c r="G123" s="86">
        <f>'[1]р.8 Социальная политика'!C10</f>
        <v>9117.6</v>
      </c>
      <c r="H123" s="86">
        <v>4114.25406</v>
      </c>
      <c r="I123" s="81">
        <f t="shared" si="1"/>
        <v>0.4512430968675967</v>
      </c>
    </row>
    <row r="124" spans="1:9" ht="12.75">
      <c r="A124" s="109" t="s">
        <v>389</v>
      </c>
      <c r="B124" s="83" t="s">
        <v>390</v>
      </c>
      <c r="C124" s="41">
        <v>986</v>
      </c>
      <c r="D124" s="107" t="s">
        <v>385</v>
      </c>
      <c r="E124" s="85" t="s">
        <v>391</v>
      </c>
      <c r="F124" s="85"/>
      <c r="G124" s="86">
        <f>G125</f>
        <v>2381.1</v>
      </c>
      <c r="H124" s="86">
        <f>H125</f>
        <v>859.82389</v>
      </c>
      <c r="I124" s="81">
        <f t="shared" si="1"/>
        <v>0.3611036453739868</v>
      </c>
    </row>
    <row r="125" spans="1:9" ht="51">
      <c r="A125" s="109"/>
      <c r="B125" s="83" t="s">
        <v>247</v>
      </c>
      <c r="C125" s="41">
        <v>986</v>
      </c>
      <c r="D125" s="107" t="s">
        <v>385</v>
      </c>
      <c r="E125" s="85" t="s">
        <v>391</v>
      </c>
      <c r="F125" s="85">
        <v>598</v>
      </c>
      <c r="G125" s="86">
        <f>'[1]р.8 Социальная политика'!C12</f>
        <v>2381.1</v>
      </c>
      <c r="H125" s="86">
        <v>859.82389</v>
      </c>
      <c r="I125" s="81">
        <f t="shared" si="1"/>
        <v>0.3611036453739868</v>
      </c>
    </row>
    <row r="126" spans="1:9" ht="38.25">
      <c r="A126" s="82" t="s">
        <v>392</v>
      </c>
      <c r="B126" s="83" t="s">
        <v>393</v>
      </c>
      <c r="C126" s="41">
        <v>986</v>
      </c>
      <c r="D126" s="107" t="s">
        <v>385</v>
      </c>
      <c r="E126" s="85" t="s">
        <v>394</v>
      </c>
      <c r="F126" s="85"/>
      <c r="G126" s="86">
        <f>G127</f>
        <v>3983.9</v>
      </c>
      <c r="H126" s="86">
        <f>H127</f>
        <v>1822.09171</v>
      </c>
      <c r="I126" s="81">
        <f t="shared" si="1"/>
        <v>0.45736381686287303</v>
      </c>
    </row>
    <row r="127" spans="1:9" ht="51">
      <c r="A127" s="82"/>
      <c r="B127" s="83" t="s">
        <v>247</v>
      </c>
      <c r="C127" s="41">
        <v>986</v>
      </c>
      <c r="D127" s="107" t="s">
        <v>385</v>
      </c>
      <c r="E127" s="85" t="s">
        <v>394</v>
      </c>
      <c r="F127" s="85">
        <v>598</v>
      </c>
      <c r="G127" s="86">
        <f>'[1]р.8 Социальная политика'!C15</f>
        <v>3983.9</v>
      </c>
      <c r="H127" s="86">
        <f>1303.20565+387.06813+29.09347+3.15+19.95723+51.25094+28.58974-0.22345</f>
        <v>1822.09171</v>
      </c>
      <c r="I127" s="81">
        <f t="shared" si="1"/>
        <v>0.45736381686287303</v>
      </c>
    </row>
    <row r="128" spans="1:9" ht="20.25" customHeight="1">
      <c r="A128" s="70">
        <v>9</v>
      </c>
      <c r="B128" s="71" t="s">
        <v>395</v>
      </c>
      <c r="C128" s="72">
        <v>986</v>
      </c>
      <c r="D128" s="73" t="s">
        <v>396</v>
      </c>
      <c r="E128" s="74"/>
      <c r="F128" s="74"/>
      <c r="G128" s="75">
        <f>G129</f>
        <v>12146.2</v>
      </c>
      <c r="H128" s="75">
        <f>H129</f>
        <v>4445.494250000001</v>
      </c>
      <c r="I128" s="76">
        <f t="shared" si="1"/>
        <v>0.3659987691623718</v>
      </c>
    </row>
    <row r="129" spans="1:9" ht="18.75" customHeight="1">
      <c r="A129" s="82" t="s">
        <v>397</v>
      </c>
      <c r="B129" s="58" t="s">
        <v>398</v>
      </c>
      <c r="C129" s="39">
        <v>986</v>
      </c>
      <c r="D129" s="78" t="s">
        <v>399</v>
      </c>
      <c r="E129" s="79"/>
      <c r="F129" s="79"/>
      <c r="G129" s="80">
        <f>G133+G130</f>
        <v>12146.2</v>
      </c>
      <c r="H129" s="80">
        <f>H133+H130</f>
        <v>4445.494250000001</v>
      </c>
      <c r="I129" s="81">
        <f t="shared" si="1"/>
        <v>0.3659987691623718</v>
      </c>
    </row>
    <row r="130" spans="1:9" ht="51">
      <c r="A130" s="82" t="s">
        <v>400</v>
      </c>
      <c r="B130" s="83" t="s">
        <v>401</v>
      </c>
      <c r="C130" s="41">
        <v>986</v>
      </c>
      <c r="D130" s="84" t="s">
        <v>399</v>
      </c>
      <c r="E130" s="85" t="s">
        <v>402</v>
      </c>
      <c r="F130" s="85"/>
      <c r="G130" s="86">
        <f>G131+G132</f>
        <v>10596.2</v>
      </c>
      <c r="H130" s="86">
        <f>H131+H132</f>
        <v>4313.96485</v>
      </c>
      <c r="I130" s="81">
        <f t="shared" si="1"/>
        <v>0.4071237660670807</v>
      </c>
    </row>
    <row r="131" spans="1:9" ht="54.75" customHeight="1">
      <c r="A131" s="82"/>
      <c r="B131" s="83" t="s">
        <v>373</v>
      </c>
      <c r="C131" s="41">
        <v>986</v>
      </c>
      <c r="D131" s="84" t="s">
        <v>399</v>
      </c>
      <c r="E131" s="85" t="s">
        <v>402</v>
      </c>
      <c r="F131" s="85">
        <v>611</v>
      </c>
      <c r="G131" s="86">
        <v>10174.2</v>
      </c>
      <c r="H131" s="86">
        <v>4313.96485</v>
      </c>
      <c r="I131" s="81">
        <f t="shared" si="1"/>
        <v>0.4240102268483026</v>
      </c>
    </row>
    <row r="132" spans="1:9" ht="27.75" customHeight="1">
      <c r="A132" s="82"/>
      <c r="B132" s="83" t="s">
        <v>374</v>
      </c>
      <c r="C132" s="41">
        <v>986</v>
      </c>
      <c r="D132" s="84" t="s">
        <v>399</v>
      </c>
      <c r="E132" s="85" t="s">
        <v>402</v>
      </c>
      <c r="F132" s="84" t="s">
        <v>375</v>
      </c>
      <c r="G132" s="86">
        <v>422</v>
      </c>
      <c r="H132" s="86">
        <v>0</v>
      </c>
      <c r="I132" s="81">
        <f t="shared" si="1"/>
        <v>0</v>
      </c>
    </row>
    <row r="133" spans="1:9" ht="43.5" customHeight="1">
      <c r="A133" s="82" t="s">
        <v>403</v>
      </c>
      <c r="B133" s="83" t="s">
        <v>404</v>
      </c>
      <c r="C133" s="41">
        <v>986</v>
      </c>
      <c r="D133" s="84" t="s">
        <v>399</v>
      </c>
      <c r="E133" s="85" t="s">
        <v>405</v>
      </c>
      <c r="F133" s="85"/>
      <c r="G133" s="86">
        <f>G134</f>
        <v>1550</v>
      </c>
      <c r="H133" s="86">
        <f>H134</f>
        <v>131.5294</v>
      </c>
      <c r="I133" s="81">
        <f t="shared" si="1"/>
        <v>0.08485767741935485</v>
      </c>
    </row>
    <row r="134" spans="1:9" ht="25.5">
      <c r="A134" s="82"/>
      <c r="B134" s="83" t="s">
        <v>214</v>
      </c>
      <c r="C134" s="41">
        <v>986</v>
      </c>
      <c r="D134" s="84" t="s">
        <v>399</v>
      </c>
      <c r="E134" s="85" t="s">
        <v>405</v>
      </c>
      <c r="F134" s="85">
        <v>244</v>
      </c>
      <c r="G134" s="86">
        <f>'[1]9.1.2.дравохр и спорт'!D15</f>
        <v>1550</v>
      </c>
      <c r="H134" s="86">
        <v>131.5294</v>
      </c>
      <c r="I134" s="81">
        <f t="shared" si="1"/>
        <v>0.08485767741935485</v>
      </c>
    </row>
    <row r="135" spans="1:9" ht="25.5" customHeight="1">
      <c r="A135" s="70">
        <v>10</v>
      </c>
      <c r="B135" s="71" t="s">
        <v>406</v>
      </c>
      <c r="C135" s="72"/>
      <c r="D135" s="73"/>
      <c r="E135" s="74"/>
      <c r="F135" s="74"/>
      <c r="G135" s="75">
        <f>G136</f>
        <v>2180</v>
      </c>
      <c r="H135" s="75">
        <f>H136</f>
        <v>701.31328</v>
      </c>
      <c r="I135" s="76">
        <f t="shared" si="1"/>
        <v>0.32170333944954127</v>
      </c>
    </row>
    <row r="136" spans="1:9" ht="21" customHeight="1">
      <c r="A136" s="110" t="s">
        <v>407</v>
      </c>
      <c r="B136" s="58" t="s">
        <v>408</v>
      </c>
      <c r="C136" s="39">
        <v>986</v>
      </c>
      <c r="D136" s="78" t="s">
        <v>409</v>
      </c>
      <c r="E136" s="79"/>
      <c r="F136" s="79"/>
      <c r="G136" s="80">
        <f>G137+G139</f>
        <v>2180</v>
      </c>
      <c r="H136" s="80">
        <f>H137+H139</f>
        <v>701.31328</v>
      </c>
      <c r="I136" s="81">
        <f t="shared" si="1"/>
        <v>0.32170333944954127</v>
      </c>
    </row>
    <row r="137" spans="1:9" ht="41.25" customHeight="1">
      <c r="A137" s="82" t="s">
        <v>410</v>
      </c>
      <c r="B137" s="83" t="s">
        <v>411</v>
      </c>
      <c r="C137" s="41">
        <v>986</v>
      </c>
      <c r="D137" s="84" t="s">
        <v>412</v>
      </c>
      <c r="E137" s="85" t="s">
        <v>413</v>
      </c>
      <c r="F137" s="85"/>
      <c r="G137" s="86">
        <f>G138</f>
        <v>2080</v>
      </c>
      <c r="H137" s="86">
        <f>H138</f>
        <v>691.476</v>
      </c>
      <c r="I137" s="81">
        <f t="shared" si="1"/>
        <v>0.3324403846153846</v>
      </c>
    </row>
    <row r="138" spans="1:9" ht="25.5">
      <c r="A138" s="82"/>
      <c r="B138" s="83" t="s">
        <v>214</v>
      </c>
      <c r="C138" s="41">
        <v>986</v>
      </c>
      <c r="D138" s="84" t="s">
        <v>412</v>
      </c>
      <c r="E138" s="85" t="s">
        <v>413</v>
      </c>
      <c r="F138" s="85">
        <v>244</v>
      </c>
      <c r="G138" s="86">
        <v>2080</v>
      </c>
      <c r="H138" s="86">
        <v>691.476</v>
      </c>
      <c r="I138" s="81">
        <f>H138/G138</f>
        <v>0.3324403846153846</v>
      </c>
    </row>
    <row r="139" spans="1:9" ht="24" customHeight="1">
      <c r="A139" s="82" t="s">
        <v>414</v>
      </c>
      <c r="B139" s="83" t="s">
        <v>415</v>
      </c>
      <c r="C139" s="41">
        <v>986</v>
      </c>
      <c r="D139" s="84" t="s">
        <v>412</v>
      </c>
      <c r="E139" s="85" t="s">
        <v>416</v>
      </c>
      <c r="F139" s="85"/>
      <c r="G139" s="86">
        <f>G140</f>
        <v>100</v>
      </c>
      <c r="H139" s="86">
        <f>H140</f>
        <v>9.83728</v>
      </c>
      <c r="I139" s="81">
        <f>H139/G139</f>
        <v>0.0983728</v>
      </c>
    </row>
    <row r="140" spans="1:9" ht="25.5">
      <c r="A140" s="82"/>
      <c r="B140" s="83" t="s">
        <v>214</v>
      </c>
      <c r="C140" s="41">
        <v>986</v>
      </c>
      <c r="D140" s="84" t="s">
        <v>412</v>
      </c>
      <c r="E140" s="85" t="s">
        <v>416</v>
      </c>
      <c r="F140" s="85">
        <v>244</v>
      </c>
      <c r="G140" s="86">
        <f>'[1]10. СМИ'!D16</f>
        <v>100</v>
      </c>
      <c r="H140" s="86">
        <v>9.83728</v>
      </c>
      <c r="I140" s="81">
        <f>H140/G140</f>
        <v>0.0983728</v>
      </c>
    </row>
    <row r="141" ht="12.75">
      <c r="G141" s="111"/>
    </row>
    <row r="142" ht="12.75">
      <c r="G142" s="111"/>
    </row>
  </sheetData>
  <sheetProtection/>
  <mergeCells count="2">
    <mergeCell ref="B5:F5"/>
    <mergeCell ref="B6:F6"/>
  </mergeCells>
  <printOptions/>
  <pageMargins left="0.7874015748031497" right="0.3937007874015748" top="0.5905511811023623" bottom="0.5905511811023623" header="0" footer="0"/>
  <pageSetup horizontalDpi="600" verticalDpi="600" orientation="portrait" paperSize="9" scale="91" r:id="rId3"/>
  <rowBreaks count="2" manualBreakCount="2">
    <brk id="31" max="8" man="1"/>
    <brk id="115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5"/>
  <cols>
    <col min="1" max="1" width="23.57421875" style="1" customWidth="1"/>
    <col min="2" max="2" width="31.28125" style="1" customWidth="1"/>
    <col min="3" max="3" width="13.57421875" style="1" customWidth="1"/>
    <col min="4" max="4" width="15.00390625" style="1" customWidth="1"/>
    <col min="5" max="16384" width="9.140625" style="1" customWidth="1"/>
  </cols>
  <sheetData>
    <row r="1" ht="12.75">
      <c r="C1" s="3" t="s">
        <v>160</v>
      </c>
    </row>
    <row r="2" ht="12.75">
      <c r="C2" s="3" t="s">
        <v>1</v>
      </c>
    </row>
    <row r="3" ht="12.75">
      <c r="C3" s="3"/>
    </row>
    <row r="4" ht="12.75">
      <c r="C4" s="3"/>
    </row>
    <row r="5" spans="1:5" ht="15.75" customHeight="1">
      <c r="A5" s="115" t="s">
        <v>161</v>
      </c>
      <c r="B5" s="115"/>
      <c r="C5" s="115"/>
      <c r="D5" s="3"/>
      <c r="E5" s="3"/>
    </row>
    <row r="6" spans="1:3" ht="75" customHeight="1">
      <c r="A6" s="115" t="s">
        <v>162</v>
      </c>
      <c r="B6" s="115"/>
      <c r="C6" s="115"/>
    </row>
    <row r="7" ht="12.75">
      <c r="C7" s="37" t="s">
        <v>4</v>
      </c>
    </row>
    <row r="8" spans="1:4" ht="15.75">
      <c r="A8" s="38" t="s">
        <v>163</v>
      </c>
      <c r="B8" s="38" t="s">
        <v>164</v>
      </c>
      <c r="C8" s="38" t="s">
        <v>8</v>
      </c>
      <c r="D8" s="38" t="s">
        <v>9</v>
      </c>
    </row>
    <row r="9" spans="1:4" ht="25.5">
      <c r="A9" s="39"/>
      <c r="B9" s="39" t="s">
        <v>165</v>
      </c>
      <c r="C9" s="40">
        <f>C10</f>
        <v>10200</v>
      </c>
      <c r="D9" s="40">
        <f>D10</f>
        <v>-29725.699999999997</v>
      </c>
    </row>
    <row r="10" spans="1:4" ht="25.5">
      <c r="A10" s="41" t="s">
        <v>166</v>
      </c>
      <c r="B10" s="39" t="s">
        <v>167</v>
      </c>
      <c r="C10" s="42">
        <f>C11</f>
        <v>10200</v>
      </c>
      <c r="D10" s="42">
        <f>D11</f>
        <v>-29725.699999999997</v>
      </c>
    </row>
    <row r="11" spans="1:4" ht="25.5">
      <c r="A11" s="41" t="s">
        <v>168</v>
      </c>
      <c r="B11" s="43" t="s">
        <v>169</v>
      </c>
      <c r="C11" s="42">
        <f>C15+C12</f>
        <v>10200</v>
      </c>
      <c r="D11" s="42">
        <f>D15+D12</f>
        <v>-29725.699999999997</v>
      </c>
    </row>
    <row r="12" spans="1:4" ht="25.5">
      <c r="A12" s="41" t="s">
        <v>170</v>
      </c>
      <c r="B12" s="43" t="s">
        <v>171</v>
      </c>
      <c r="C12" s="42">
        <f>C13</f>
        <v>-180100</v>
      </c>
      <c r="D12" s="42">
        <f>D13</f>
        <v>-87768.7</v>
      </c>
    </row>
    <row r="13" spans="1:4" ht="25.5">
      <c r="A13" s="41" t="s">
        <v>172</v>
      </c>
      <c r="B13" s="44" t="s">
        <v>173</v>
      </c>
      <c r="C13" s="45">
        <f>C14</f>
        <v>-180100</v>
      </c>
      <c r="D13" s="45">
        <f>D14</f>
        <v>-87768.7</v>
      </c>
    </row>
    <row r="14" spans="1:8" ht="71.25" customHeight="1">
      <c r="A14" s="41" t="s">
        <v>174</v>
      </c>
      <c r="B14" s="44" t="s">
        <v>175</v>
      </c>
      <c r="C14" s="45">
        <f>-'[3]ДОХОДЫ пр.2  '!D10</f>
        <v>-180100</v>
      </c>
      <c r="D14" s="45">
        <v>-87768.7</v>
      </c>
      <c r="H14" s="46"/>
    </row>
    <row r="15" spans="1:4" ht="25.5">
      <c r="A15" s="41" t="s">
        <v>176</v>
      </c>
      <c r="B15" s="43" t="s">
        <v>177</v>
      </c>
      <c r="C15" s="42">
        <f>C16</f>
        <v>190300</v>
      </c>
      <c r="D15" s="42">
        <f>D16</f>
        <v>58043</v>
      </c>
    </row>
    <row r="16" spans="1:4" ht="25.5">
      <c r="A16" s="41" t="s">
        <v>178</v>
      </c>
      <c r="B16" s="43" t="s">
        <v>179</v>
      </c>
      <c r="C16" s="42">
        <f>C17</f>
        <v>190300</v>
      </c>
      <c r="D16" s="42">
        <f>D17</f>
        <v>58043</v>
      </c>
    </row>
    <row r="17" spans="1:4" ht="63.75">
      <c r="A17" s="41" t="s">
        <v>180</v>
      </c>
      <c r="B17" s="44" t="s">
        <v>181</v>
      </c>
      <c r="C17" s="45">
        <v>190300</v>
      </c>
      <c r="D17" s="45">
        <v>58043</v>
      </c>
    </row>
  </sheetData>
  <sheetProtection/>
  <mergeCells count="2">
    <mergeCell ref="A5:C5"/>
    <mergeCell ref="A6:C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Новиков</cp:lastModifiedBy>
  <dcterms:created xsi:type="dcterms:W3CDTF">2013-09-17T08:34:20Z</dcterms:created>
  <dcterms:modified xsi:type="dcterms:W3CDTF">2013-10-01T13:43:22Z</dcterms:modified>
  <cp:category/>
  <cp:version/>
  <cp:contentType/>
  <cp:contentStatus/>
</cp:coreProperties>
</file>